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282dec934e3d5e4/Desktop/"/>
    </mc:Choice>
  </mc:AlternateContent>
  <xr:revisionPtr revIDLastSave="27" documentId="8_{A2A1A75F-1C50-4C6B-B300-CEF0B6E230FD}" xr6:coauthVersionLast="47" xr6:coauthVersionMax="47" xr10:uidLastSave="{AAF4928F-1D5C-402A-92E0-BC2E20A76F88}"/>
  <bookViews>
    <workbookView xWindow="-120" yWindow="-120" windowWidth="29040" windowHeight="15840" xr2:uid="{00000000-000D-0000-FFFF-FFFF00000000}"/>
  </bookViews>
  <sheets>
    <sheet name="2021 추경예산서" sheetId="5" r:id="rId1"/>
    <sheet name="세입" sheetId="3" r:id="rId2"/>
    <sheet name="세출" sheetId="6" r:id="rId3"/>
  </sheets>
  <definedNames>
    <definedName name="_xlnm.Print_Area" localSheetId="0">'2021 추경예산서'!$A$1:$L$18</definedName>
    <definedName name="_xlnm.Print_Area" localSheetId="1">세입!$A$1:$N$46</definedName>
    <definedName name="_xlnm.Print_Area" localSheetId="2">세출!$T$39:$AB$56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4" i="3" l="1"/>
  <c r="G39" i="3"/>
  <c r="G37" i="3"/>
  <c r="G30" i="3"/>
  <c r="G22" i="3"/>
  <c r="S239" i="6" l="1"/>
  <c r="AB75" i="6" l="1"/>
  <c r="AB194" i="6" l="1"/>
  <c r="AB195" i="6"/>
  <c r="S190" i="6"/>
  <c r="S270" i="6" l="1"/>
  <c r="S269" i="6"/>
  <c r="S268" i="6" s="1"/>
  <c r="S267" i="6"/>
  <c r="S266" i="6"/>
  <c r="AB250" i="6"/>
  <c r="AB263" i="6" l="1"/>
  <c r="S258" i="6" s="1"/>
  <c r="AB257" i="6" l="1"/>
  <c r="S251" i="6"/>
  <c r="E247" i="6"/>
  <c r="S247" i="6" l="1"/>
  <c r="AB246" i="6"/>
  <c r="S244" i="6" s="1"/>
  <c r="N246" i="6"/>
  <c r="E244" i="6" s="1"/>
  <c r="AB243" i="6"/>
  <c r="S241" i="6" s="1"/>
  <c r="N243" i="6"/>
  <c r="E241" i="6" s="1"/>
  <c r="S240" i="6"/>
  <c r="E240" i="6"/>
  <c r="E239" i="6"/>
  <c r="S238" i="6"/>
  <c r="S237" i="6"/>
  <c r="AB236" i="6"/>
  <c r="S234" i="6" s="1"/>
  <c r="S233" i="6"/>
  <c r="S232" i="6"/>
  <c r="S227" i="6"/>
  <c r="S226" i="6"/>
  <c r="E226" i="6"/>
  <c r="S231" i="6"/>
  <c r="S225" i="6" l="1"/>
  <c r="S222" i="6"/>
  <c r="S218" i="6" l="1"/>
  <c r="S224" i="6"/>
  <c r="S221" i="6"/>
  <c r="S220" i="6"/>
  <c r="S217" i="6"/>
  <c r="AB216" i="6"/>
  <c r="AB215" i="6"/>
  <c r="AB210" i="6"/>
  <c r="AB209" i="6"/>
  <c r="AB203" i="6"/>
  <c r="AB202" i="6"/>
  <c r="S202" i="6" l="1"/>
  <c r="AB201" i="6"/>
  <c r="S196" i="6" s="1"/>
  <c r="AB183" i="6"/>
  <c r="AB182" i="6"/>
  <c r="AB181" i="6"/>
  <c r="AB180" i="6"/>
  <c r="AB179" i="6"/>
  <c r="AB178" i="6"/>
  <c r="AB176" i="6"/>
  <c r="AB175" i="6"/>
  <c r="AB174" i="6"/>
  <c r="AB170" i="6"/>
  <c r="S171" i="6"/>
  <c r="AB166" i="6"/>
  <c r="AB165" i="6"/>
  <c r="S159" i="6" s="1"/>
  <c r="AB158" i="6"/>
  <c r="AB157" i="6"/>
  <c r="AB152" i="6"/>
  <c r="AB151" i="6"/>
  <c r="AB145" i="6"/>
  <c r="AB144" i="6"/>
  <c r="AB138" i="6"/>
  <c r="AB137" i="6"/>
  <c r="AB131" i="6"/>
  <c r="AB130" i="6"/>
  <c r="AB119" i="6"/>
  <c r="AB118" i="6"/>
  <c r="AB117" i="6"/>
  <c r="AB116" i="6"/>
  <c r="AB115" i="6"/>
  <c r="AB114" i="6"/>
  <c r="AB113" i="6"/>
  <c r="AB111" i="6"/>
  <c r="AB109" i="6"/>
  <c r="AB108" i="6"/>
  <c r="AB107" i="6"/>
  <c r="AB105" i="6"/>
  <c r="AB106" i="6" s="1"/>
  <c r="S105" i="6" s="1"/>
  <c r="AB101" i="6"/>
  <c r="AB100" i="6"/>
  <c r="AB98" i="6"/>
  <c r="AB97" i="6"/>
  <c r="AB99" i="6" s="1"/>
  <c r="S97" i="6" s="1"/>
  <c r="S146" i="6" l="1"/>
  <c r="S153" i="6"/>
  <c r="AB102" i="6"/>
  <c r="S100" i="6" s="1"/>
  <c r="AB110" i="6"/>
  <c r="S107" i="6" s="1"/>
  <c r="S132" i="6"/>
  <c r="AB177" i="6"/>
  <c r="AB184" i="6" s="1"/>
  <c r="S174" i="6" s="1"/>
  <c r="S139" i="6"/>
  <c r="S125" i="6"/>
  <c r="AB112" i="6"/>
  <c r="AB120" i="6" s="1"/>
  <c r="S111" i="6" s="1"/>
  <c r="AB95" i="6"/>
  <c r="AB94" i="6"/>
  <c r="AB93" i="6"/>
  <c r="AB92" i="6"/>
  <c r="AB91" i="6"/>
  <c r="AB90" i="6"/>
  <c r="AB89" i="6"/>
  <c r="AB88" i="6"/>
  <c r="AB87" i="6"/>
  <c r="AB86" i="6"/>
  <c r="AB85" i="6"/>
  <c r="AB84" i="6"/>
  <c r="AB83" i="6"/>
  <c r="AB82" i="6"/>
  <c r="AB81" i="6"/>
  <c r="AB79" i="6"/>
  <c r="AB78" i="6"/>
  <c r="AB77" i="6"/>
  <c r="AB74" i="6"/>
  <c r="AB73" i="6"/>
  <c r="AB72" i="6"/>
  <c r="AB71" i="6"/>
  <c r="AB70" i="6"/>
  <c r="AB69" i="6"/>
  <c r="AB68" i="6"/>
  <c r="AB67" i="6"/>
  <c r="AB66" i="6"/>
  <c r="AB65" i="6"/>
  <c r="AB64" i="6"/>
  <c r="AB63" i="6"/>
  <c r="AB62" i="6"/>
  <c r="AB61" i="6"/>
  <c r="AB96" i="6" l="1"/>
  <c r="S81" i="6" s="1"/>
  <c r="AB76" i="6"/>
  <c r="S61" i="6" s="1"/>
  <c r="AB80" i="6"/>
  <c r="S77" i="6" s="1"/>
  <c r="AB29" i="6" l="1"/>
  <c r="AB27" i="6"/>
  <c r="AB26" i="6"/>
  <c r="AB25" i="6"/>
  <c r="AB24" i="6"/>
  <c r="AB23" i="6"/>
  <c r="AB22" i="6"/>
  <c r="AB21" i="6"/>
  <c r="AB20" i="6"/>
  <c r="AB11" i="6"/>
  <c r="AB12" i="6" s="1"/>
  <c r="S11" i="6" s="1"/>
  <c r="AB9" i="6"/>
  <c r="AB8" i="6"/>
  <c r="AB7" i="6"/>
  <c r="AB6" i="6"/>
  <c r="N263" i="6"/>
  <c r="N257" i="6"/>
  <c r="E238" i="6"/>
  <c r="E237" i="6"/>
  <c r="N236" i="6"/>
  <c r="E234" i="6" s="1"/>
  <c r="E227" i="6"/>
  <c r="N215" i="6"/>
  <c r="N210" i="6"/>
  <c r="N209" i="6"/>
  <c r="N203" i="6"/>
  <c r="N202" i="6"/>
  <c r="N201" i="6"/>
  <c r="N195" i="6"/>
  <c r="N194" i="6"/>
  <c r="N183" i="6"/>
  <c r="N182" i="6"/>
  <c r="N181" i="6"/>
  <c r="N180" i="6"/>
  <c r="N179" i="6"/>
  <c r="N178" i="6"/>
  <c r="N176" i="6"/>
  <c r="N175" i="6"/>
  <c r="N174" i="6"/>
  <c r="N168" i="6"/>
  <c r="N169" i="6" s="1"/>
  <c r="N166" i="6"/>
  <c r="N165" i="6"/>
  <c r="N158" i="6"/>
  <c r="N157" i="6"/>
  <c r="N152" i="6"/>
  <c r="N151" i="6"/>
  <c r="N145" i="6"/>
  <c r="N144" i="6"/>
  <c r="N138" i="6"/>
  <c r="N137" i="6"/>
  <c r="N131" i="6"/>
  <c r="N130" i="6"/>
  <c r="N119" i="6"/>
  <c r="N118" i="6"/>
  <c r="N117" i="6"/>
  <c r="N116" i="6"/>
  <c r="N115" i="6"/>
  <c r="N114" i="6"/>
  <c r="N113" i="6"/>
  <c r="N111" i="6"/>
  <c r="N95" i="6"/>
  <c r="N94" i="6"/>
  <c r="N93" i="6"/>
  <c r="N92" i="6"/>
  <c r="N91" i="6"/>
  <c r="N90" i="6"/>
  <c r="N89" i="6"/>
  <c r="N88" i="6"/>
  <c r="N87" i="6"/>
  <c r="N86" i="6"/>
  <c r="N85" i="6"/>
  <c r="N84" i="6"/>
  <c r="N83" i="6"/>
  <c r="N82" i="6"/>
  <c r="N81" i="6"/>
  <c r="N79" i="6"/>
  <c r="N78" i="6"/>
  <c r="N77" i="6"/>
  <c r="N75" i="6"/>
  <c r="N74" i="6"/>
  <c r="N73" i="6"/>
  <c r="N72" i="6"/>
  <c r="N71" i="6"/>
  <c r="N70" i="6"/>
  <c r="N69" i="6"/>
  <c r="N68" i="6"/>
  <c r="N67" i="6"/>
  <c r="N66" i="6"/>
  <c r="N65" i="6"/>
  <c r="N64" i="6"/>
  <c r="N63" i="6"/>
  <c r="N62" i="6"/>
  <c r="N61" i="6"/>
  <c r="N59" i="6"/>
  <c r="N58" i="6"/>
  <c r="N55" i="6"/>
  <c r="N54" i="6"/>
  <c r="N53" i="6"/>
  <c r="N52" i="6"/>
  <c r="N51" i="6"/>
  <c r="N50" i="6"/>
  <c r="N48" i="6"/>
  <c r="N47" i="6"/>
  <c r="N46" i="6"/>
  <c r="N45" i="6"/>
  <c r="N43" i="6"/>
  <c r="N42" i="6"/>
  <c r="N41" i="6"/>
  <c r="N40" i="6"/>
  <c r="N37" i="6"/>
  <c r="N38" i="6" s="1"/>
  <c r="N35" i="6"/>
  <c r="N34" i="6"/>
  <c r="N33" i="6"/>
  <c r="N32" i="6"/>
  <c r="N29" i="6"/>
  <c r="N27" i="6"/>
  <c r="N26" i="6"/>
  <c r="N25" i="6"/>
  <c r="N24" i="6"/>
  <c r="N23" i="6"/>
  <c r="N22" i="6"/>
  <c r="N21" i="6"/>
  <c r="N20" i="6"/>
  <c r="N11" i="6"/>
  <c r="AB30" i="6" l="1"/>
  <c r="S20" i="6" s="1"/>
  <c r="N177" i="6"/>
  <c r="N184" i="6" s="1"/>
  <c r="N60" i="6"/>
  <c r="N39" i="6"/>
  <c r="N44" i="6"/>
  <c r="N112" i="6"/>
  <c r="N120" i="6"/>
  <c r="N36" i="6"/>
  <c r="N80" i="6"/>
  <c r="N96" i="6"/>
  <c r="N30" i="6"/>
  <c r="N49" i="6"/>
  <c r="N56" i="6" s="1"/>
  <c r="N9" i="6"/>
  <c r="N8" i="6"/>
  <c r="N12" i="6" s="1"/>
  <c r="E11" i="6" s="1"/>
  <c r="N7" i="6"/>
  <c r="N6" i="6"/>
  <c r="N10" i="6" l="1"/>
  <c r="H16" i="6" s="1"/>
  <c r="N16" i="6" s="1"/>
  <c r="H17" i="6" l="1"/>
  <c r="N17" i="6" s="1"/>
  <c r="H13" i="6"/>
  <c r="N13" i="6" s="1"/>
  <c r="N14" i="6" s="1"/>
  <c r="H18" i="6"/>
  <c r="N18" i="6" s="1"/>
  <c r="V15" i="6"/>
  <c r="AB15" i="6" s="1"/>
  <c r="V13" i="6"/>
  <c r="AB13" i="6" s="1"/>
  <c r="AB14" i="6" s="1"/>
  <c r="S13" i="6" s="1"/>
  <c r="H15" i="6"/>
  <c r="N15" i="6" s="1"/>
  <c r="V17" i="6"/>
  <c r="AB17" i="6" s="1"/>
  <c r="V18" i="6"/>
  <c r="AB18" i="6" s="1"/>
  <c r="V16" i="6"/>
  <c r="AB16" i="6" s="1"/>
  <c r="N19" i="6" l="1"/>
  <c r="E270" i="6"/>
  <c r="E269" i="6"/>
  <c r="E266" i="6"/>
  <c r="AB265" i="6" l="1"/>
  <c r="S264" i="6" s="1"/>
  <c r="AB55" i="6" l="1"/>
  <c r="AB54" i="6"/>
  <c r="AB53" i="6"/>
  <c r="AB52" i="6"/>
  <c r="AB51" i="6"/>
  <c r="AB50" i="6"/>
  <c r="F15" i="5"/>
  <c r="F14" i="5"/>
  <c r="AB49" i="6" l="1"/>
  <c r="E222" i="6"/>
  <c r="AB185" i="6"/>
  <c r="S185" i="6" s="1"/>
  <c r="N185" i="6"/>
  <c r="N98" i="6"/>
  <c r="N22" i="3"/>
  <c r="N30" i="3"/>
  <c r="G21" i="3"/>
  <c r="D11" i="3" s="1"/>
  <c r="N21" i="3"/>
  <c r="K11" i="3" s="1"/>
  <c r="N10" i="3"/>
  <c r="G10" i="3"/>
  <c r="G7" i="3"/>
  <c r="K7" i="5" l="1"/>
  <c r="AB268" i="6" l="1"/>
  <c r="AB230" i="6"/>
  <c r="S228" i="6" s="1"/>
  <c r="AB219" i="6"/>
  <c r="S219" i="6" s="1"/>
  <c r="AB188" i="6"/>
  <c r="AB187" i="6"/>
  <c r="AB186" i="6"/>
  <c r="AB171" i="6"/>
  <c r="S168" i="6"/>
  <c r="S167" i="6" s="1"/>
  <c r="AB59" i="6"/>
  <c r="AB58" i="6"/>
  <c r="AB48" i="6"/>
  <c r="AB47" i="6"/>
  <c r="AB46" i="6"/>
  <c r="AB45" i="6"/>
  <c r="AB43" i="6"/>
  <c r="AB42" i="6"/>
  <c r="AB41" i="6"/>
  <c r="AB40" i="6"/>
  <c r="AB37" i="6"/>
  <c r="AB38" i="6" s="1"/>
  <c r="S37" i="6" s="1"/>
  <c r="AB35" i="6"/>
  <c r="AB34" i="6"/>
  <c r="AB33" i="6"/>
  <c r="AB32" i="6"/>
  <c r="AB19" i="6"/>
  <c r="S15" i="6" s="1"/>
  <c r="E268" i="6"/>
  <c r="N268" i="6" s="1"/>
  <c r="E258" i="6"/>
  <c r="E267" i="6"/>
  <c r="E264" i="6"/>
  <c r="E232" i="6"/>
  <c r="E233" i="6"/>
  <c r="E231" i="6"/>
  <c r="N230" i="6"/>
  <c r="E228" i="6" s="1"/>
  <c r="E225" i="6"/>
  <c r="E224" i="6"/>
  <c r="N219" i="6"/>
  <c r="E219" i="6" s="1"/>
  <c r="E221" i="6"/>
  <c r="E220" i="6"/>
  <c r="E218" i="6"/>
  <c r="E217" i="6"/>
  <c r="N216" i="6"/>
  <c r="E202" i="6" s="1"/>
  <c r="E196" i="6"/>
  <c r="N188" i="6"/>
  <c r="N187" i="6"/>
  <c r="N186" i="6"/>
  <c r="E185" i="6"/>
  <c r="N171" i="6"/>
  <c r="N170" i="6"/>
  <c r="E168" i="6" s="1"/>
  <c r="E171" i="6"/>
  <c r="N109" i="6"/>
  <c r="N108" i="6"/>
  <c r="N107" i="6"/>
  <c r="N105" i="6"/>
  <c r="N106" i="6" s="1"/>
  <c r="E105" i="6" s="1"/>
  <c r="N101" i="6"/>
  <c r="N100" i="6"/>
  <c r="N97" i="6"/>
  <c r="N99" i="6" s="1"/>
  <c r="E37" i="6"/>
  <c r="N46" i="3"/>
  <c r="N44" i="3"/>
  <c r="N39" i="3"/>
  <c r="N37" i="3"/>
  <c r="N7" i="3"/>
  <c r="G46" i="3"/>
  <c r="E167" i="6" l="1"/>
  <c r="AB44" i="6"/>
  <c r="S173" i="6"/>
  <c r="E111" i="6"/>
  <c r="AB123" i="6"/>
  <c r="AB189" i="6"/>
  <c r="S186" i="6" s="1"/>
  <c r="N35" i="3"/>
  <c r="N3" i="3" s="1"/>
  <c r="AB124" i="6"/>
  <c r="AB36" i="6"/>
  <c r="S32" i="6" s="1"/>
  <c r="AB60" i="6"/>
  <c r="S58" i="6" s="1"/>
  <c r="AB10" i="6"/>
  <c r="S6" i="6" s="1"/>
  <c r="S5" i="6" s="1"/>
  <c r="AB39" i="6"/>
  <c r="AB167" i="6"/>
  <c r="E251" i="6"/>
  <c r="E174" i="6"/>
  <c r="E173" i="6" s="1"/>
  <c r="N173" i="6" s="1"/>
  <c r="E58" i="6"/>
  <c r="E77" i="6"/>
  <c r="E190" i="6"/>
  <c r="N189" i="6"/>
  <c r="E186" i="6" s="1"/>
  <c r="E32" i="6"/>
  <c r="E146" i="6"/>
  <c r="N123" i="6"/>
  <c r="N124" i="6"/>
  <c r="N102" i="6"/>
  <c r="E100" i="6" s="1"/>
  <c r="N167" i="6"/>
  <c r="E159" i="6"/>
  <c r="E153" i="6"/>
  <c r="E139" i="6"/>
  <c r="E132" i="6"/>
  <c r="E125" i="6"/>
  <c r="N110" i="6"/>
  <c r="E107" i="6" s="1"/>
  <c r="E81" i="6"/>
  <c r="N76" i="6"/>
  <c r="E61" i="6" s="1"/>
  <c r="E20" i="6"/>
  <c r="E15" i="6"/>
  <c r="G35" i="3"/>
  <c r="G3" i="3" s="1"/>
  <c r="E7" i="5"/>
  <c r="E6" i="5" s="1"/>
  <c r="K38" i="3"/>
  <c r="S104" i="6" l="1"/>
  <c r="S103" i="6" s="1"/>
  <c r="AB103" i="6" s="1"/>
  <c r="AB56" i="6"/>
  <c r="S39" i="6" s="1"/>
  <c r="S123" i="6"/>
  <c r="S122" i="6" s="1"/>
  <c r="AB173" i="6"/>
  <c r="S31" i="6"/>
  <c r="AB31" i="6" s="1"/>
  <c r="E104" i="6"/>
  <c r="E103" i="6" s="1"/>
  <c r="N103" i="6" s="1"/>
  <c r="E123" i="6"/>
  <c r="E122" i="6" s="1"/>
  <c r="E39" i="6"/>
  <c r="E31" i="6" s="1"/>
  <c r="N31" i="6" s="1"/>
  <c r="E6" i="6"/>
  <c r="D4" i="3"/>
  <c r="D45" i="3"/>
  <c r="D40" i="3"/>
  <c r="D38" i="3"/>
  <c r="D36" i="3"/>
  <c r="D22" i="3"/>
  <c r="D8" i="3"/>
  <c r="J7" i="5"/>
  <c r="J6" i="5" s="1"/>
  <c r="D7" i="5"/>
  <c r="D6" i="5" s="1"/>
  <c r="AB5" i="6" l="1"/>
  <c r="S121" i="6"/>
  <c r="AB121" i="6" s="1"/>
  <c r="AB104" i="6"/>
  <c r="E13" i="6"/>
  <c r="E5" i="6" s="1"/>
  <c r="N104" i="6"/>
  <c r="N122" i="6"/>
  <c r="D3" i="3"/>
  <c r="K6" i="5"/>
  <c r="L15" i="5"/>
  <c r="F13" i="5"/>
  <c r="F12" i="5"/>
  <c r="F11" i="5"/>
  <c r="L7" i="5"/>
  <c r="F8" i="5"/>
  <c r="L18" i="5"/>
  <c r="L17" i="5"/>
  <c r="L16" i="5"/>
  <c r="L14" i="5"/>
  <c r="L13" i="5"/>
  <c r="L12" i="5"/>
  <c r="L11" i="5"/>
  <c r="F10" i="5"/>
  <c r="L10" i="5"/>
  <c r="L9" i="5"/>
  <c r="F9" i="5"/>
  <c r="L8" i="5"/>
  <c r="AB122" i="6" l="1"/>
  <c r="E121" i="6"/>
  <c r="N5" i="6"/>
  <c r="F7" i="5"/>
  <c r="F6" i="5" s="1"/>
  <c r="L6" i="5"/>
  <c r="N121" i="6" l="1"/>
  <c r="K45" i="3"/>
  <c r="K40" i="3"/>
  <c r="K36" i="3"/>
  <c r="K22" i="3"/>
  <c r="K8" i="3"/>
  <c r="K4" i="3"/>
  <c r="K3" i="3" l="1"/>
  <c r="E97" i="6" l="1"/>
  <c r="E57" i="6" s="1"/>
  <c r="E4" i="6" s="1"/>
  <c r="E3" i="6" l="1"/>
  <c r="N3" i="6" s="1"/>
  <c r="N57" i="6"/>
  <c r="S57" i="6"/>
  <c r="AB57" i="6" l="1"/>
  <c r="S4" i="6"/>
  <c r="S3" i="6" s="1"/>
  <c r="AB3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COM-12</author>
  </authors>
  <commentList>
    <comment ref="L24" authorId="0" shapeId="0" xr:uid="{AD4F823C-B9B2-41BC-9DCE-CC7681269127}">
      <text>
        <r>
          <rPr>
            <b/>
            <sz val="9"/>
            <color indexed="81"/>
            <rFont val="돋움"/>
            <family val="3"/>
            <charset val="129"/>
          </rPr>
          <t>10년 장기근속자 : 공선미, 김훈, 정상현, 손지민</t>
        </r>
      </text>
    </comment>
    <comment ref="Z24" authorId="0" shapeId="0" xr:uid="{6C1B5144-D00C-4C94-89B3-9632469DA2DD}">
      <text>
        <r>
          <rPr>
            <b/>
            <sz val="9"/>
            <color indexed="81"/>
            <rFont val="돋움"/>
            <family val="3"/>
            <charset val="129"/>
          </rPr>
          <t>10년 장기근속자 : 공선미, 김훈, 정상현, 손지민</t>
        </r>
      </text>
    </comment>
  </commentList>
</comments>
</file>

<file path=xl/sharedStrings.xml><?xml version="1.0" encoding="utf-8"?>
<sst xmlns="http://schemas.openxmlformats.org/spreadsheetml/2006/main" count="1372" uniqueCount="403">
  <si>
    <t>보조금수입</t>
  </si>
  <si>
    <t>시각장애인을 위한 화면해설 그림동화 오디오북 제작사업</t>
  </si>
  <si>
    <t>×</t>
  </si>
  <si>
    <t>○ 직원2</t>
  </si>
  <si>
    <t>○ 직원3</t>
  </si>
  <si>
    <t>법인국고보조사업</t>
  </si>
  <si>
    <t>행사사업</t>
  </si>
  <si>
    <t>시각장애인 정보접근지원사업</t>
  </si>
  <si>
    <t>웹접근성평가센터 운영사업</t>
  </si>
  <si>
    <t>점자도서관 운영사업</t>
  </si>
  <si>
    <t>홍보사업</t>
  </si>
  <si>
    <t>편의시설설치사업</t>
  </si>
  <si>
    <t>녹음도서제작 및 대여사업</t>
  </si>
  <si>
    <t>기타사업</t>
  </si>
  <si>
    <t>점자의날 행사사업</t>
  </si>
  <si>
    <t>기타행사사업</t>
  </si>
  <si>
    <t>○ 기타행사사업</t>
  </si>
  <si>
    <t>○ 기타홍보사업</t>
  </si>
  <si>
    <t>세          입</t>
  </si>
  <si>
    <t>세          출</t>
  </si>
  <si>
    <t>관</t>
    <phoneticPr fontId="8" type="noConversion"/>
  </si>
  <si>
    <t>항</t>
    <phoneticPr fontId="8" type="noConversion"/>
  </si>
  <si>
    <t>목</t>
    <phoneticPr fontId="8" type="noConversion"/>
  </si>
  <si>
    <t>총계</t>
    <phoneticPr fontId="8" type="noConversion"/>
  </si>
  <si>
    <t>보조금수입</t>
    <phoneticPr fontId="8" type="noConversion"/>
  </si>
  <si>
    <t>사무비</t>
    <phoneticPr fontId="8" type="noConversion"/>
  </si>
  <si>
    <t>인건비</t>
    <phoneticPr fontId="8" type="noConversion"/>
  </si>
  <si>
    <t>급여 외</t>
    <phoneticPr fontId="8" type="noConversion"/>
  </si>
  <si>
    <t>업무추진비</t>
    <phoneticPr fontId="8" type="noConversion"/>
  </si>
  <si>
    <t>기관운영비 외</t>
    <phoneticPr fontId="8" type="noConversion"/>
  </si>
  <si>
    <t>여비 외</t>
    <phoneticPr fontId="2" type="noConversion"/>
  </si>
  <si>
    <t>재산조성비</t>
    <phoneticPr fontId="8" type="noConversion"/>
  </si>
  <si>
    <t>시설비</t>
    <phoneticPr fontId="8" type="noConversion"/>
  </si>
  <si>
    <t>사업비</t>
    <phoneticPr fontId="8" type="noConversion"/>
  </si>
  <si>
    <t>회비수입</t>
    <phoneticPr fontId="8" type="noConversion"/>
  </si>
  <si>
    <t>임원회비수입</t>
    <phoneticPr fontId="8" type="noConversion"/>
  </si>
  <si>
    <t>전출금</t>
    <phoneticPr fontId="8" type="noConversion"/>
  </si>
  <si>
    <t>사업수입</t>
    <phoneticPr fontId="8" type="noConversion"/>
  </si>
  <si>
    <t>과년도지출</t>
    <phoneticPr fontId="2" type="noConversion"/>
  </si>
  <si>
    <t>잡수입</t>
    <phoneticPr fontId="8" type="noConversion"/>
  </si>
  <si>
    <t>잡지출</t>
    <phoneticPr fontId="8" type="noConversion"/>
  </si>
  <si>
    <t>예비비</t>
    <phoneticPr fontId="8" type="noConversion"/>
  </si>
  <si>
    <t>지원금</t>
    <phoneticPr fontId="8" type="noConversion"/>
  </si>
  <si>
    <t>지방비</t>
    <phoneticPr fontId="8" type="noConversion"/>
  </si>
  <si>
    <t>국고</t>
    <phoneticPr fontId="8" type="noConversion"/>
  </si>
  <si>
    <t>후원금수입</t>
    <phoneticPr fontId="2" type="noConversion"/>
  </si>
  <si>
    <t>운영비</t>
    <phoneticPr fontId="8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</si>
  <si>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</si>
  <si>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</si>
  <si>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</si>
  <si>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금액</t>
    <phoneticPr fontId="2" type="noConversion"/>
  </si>
  <si>
    <t>계</t>
    <phoneticPr fontId="2" type="noConversion"/>
  </si>
  <si>
    <t>국고</t>
    <phoneticPr fontId="2" type="noConversion"/>
  </si>
  <si>
    <t>총계</t>
    <phoneticPr fontId="2" type="noConversion"/>
  </si>
  <si>
    <t>○ 퇴직적립금</t>
  </si>
  <si>
    <t>&lt;세입&gt;</t>
    <phoneticPr fontId="2" type="noConversion"/>
  </si>
  <si>
    <t>보조금수입</t>
    <phoneticPr fontId="2" type="noConversion"/>
  </si>
  <si>
    <t>○ 법인국고사업</t>
    <phoneticPr fontId="2" type="noConversion"/>
  </si>
  <si>
    <t>○ 시각보조시설중앙지원센터 운영사업</t>
    <phoneticPr fontId="2" type="noConversion"/>
  </si>
  <si>
    <t>○ 중도시각장애인 재활지원 운영사업</t>
    <phoneticPr fontId="2" type="noConversion"/>
  </si>
  <si>
    <t>지방비</t>
    <phoneticPr fontId="2" type="noConversion"/>
  </si>
  <si>
    <t>○ 점자도서관 운영사업(구비)</t>
    <phoneticPr fontId="2" type="noConversion"/>
  </si>
  <si>
    <t>○ 점자도서관 운영사업(시비)</t>
    <phoneticPr fontId="2" type="noConversion"/>
  </si>
  <si>
    <t>기타보조금</t>
    <phoneticPr fontId="2" type="noConversion"/>
  </si>
  <si>
    <t>사업수입</t>
    <phoneticPr fontId="2" type="noConversion"/>
  </si>
  <si>
    <t>회비수입</t>
    <phoneticPr fontId="2" type="noConversion"/>
  </si>
  <si>
    <t>잡수입</t>
    <phoneticPr fontId="2" type="noConversion"/>
  </si>
  <si>
    <t>○ 기타잡수입</t>
    <phoneticPr fontId="2" type="noConversion"/>
  </si>
  <si>
    <t>○ 기타잡수입(고용장려금)</t>
    <phoneticPr fontId="2" type="noConversion"/>
  </si>
  <si>
    <t>○ 예금이자수입</t>
    <phoneticPr fontId="2" type="noConversion"/>
  </si>
  <si>
    <t>전년도
이월금</t>
    <phoneticPr fontId="2" type="noConversion"/>
  </si>
  <si>
    <t>○ 전년도 이월금</t>
    <phoneticPr fontId="2" type="noConversion"/>
  </si>
  <si>
    <t>대여금</t>
    <phoneticPr fontId="2" type="noConversion"/>
  </si>
  <si>
    <t>&lt;세입, 세출 총괄&gt;</t>
    <phoneticPr fontId="8" type="noConversion"/>
  </si>
  <si>
    <r>
      <t>증(</t>
    </r>
    <r>
      <rPr>
        <b/>
        <sz val="14"/>
        <color indexed="8"/>
        <rFont val="돋움"/>
        <family val="3"/>
        <charset val="129"/>
      </rPr>
      <t>△</t>
    </r>
    <r>
      <rPr>
        <b/>
        <sz val="14"/>
        <color indexed="8"/>
        <rFont val="굴림"/>
        <family val="3"/>
        <charset val="129"/>
      </rPr>
      <t>)감</t>
    </r>
    <phoneticPr fontId="8" type="noConversion"/>
  </si>
  <si>
    <t>(단위 : 천원)</t>
    <phoneticPr fontId="2" type="noConversion"/>
  </si>
  <si>
    <t>전년도이월금</t>
    <phoneticPr fontId="8" type="noConversion"/>
  </si>
  <si>
    <t>대여금</t>
    <phoneticPr fontId="2" type="noConversion"/>
  </si>
  <si>
    <t>○ 시각장애인을 위한 화면해설 그림동화 오디오북 제작사업</t>
  </si>
  <si>
    <t>○ 시각장애인정보접근지원사업</t>
  </si>
  <si>
    <t>○ 교육연수사업</t>
  </si>
  <si>
    <t>- 점역교정사양성사업</t>
  </si>
  <si>
    <t>- 보행지도사양성사업</t>
  </si>
  <si>
    <t>○ 편의시설설치사업</t>
  </si>
  <si>
    <t>○ 녹음도서제작보급사업</t>
  </si>
  <si>
    <t>○ 화면해설영상물제작사업</t>
  </si>
  <si>
    <t>○ 웹접근성평가센터 운영사업</t>
  </si>
  <si>
    <t>○ 점자도서보급 및 점자홍보물인쇄사업</t>
  </si>
  <si>
    <t>○ 연수회사업</t>
  </si>
  <si>
    <t>- 직원연수사업</t>
  </si>
  <si>
    <t>○ 생활용구보급사업수입</t>
  </si>
  <si>
    <t>○ 기타사업수입</t>
  </si>
  <si>
    <t>계</t>
  </si>
  <si>
    <t>○ 후원금수입</t>
  </si>
  <si>
    <t>○ 임원회비</t>
  </si>
  <si>
    <t>&lt;세출&gt;</t>
  </si>
  <si>
    <t>관</t>
  </si>
  <si>
    <t>항</t>
  </si>
  <si>
    <t>목</t>
  </si>
  <si>
    <t>세목</t>
  </si>
  <si>
    <t>금액</t>
  </si>
  <si>
    <t>총계</t>
  </si>
  <si>
    <t>사무비</t>
  </si>
  <si>
    <t>인건비</t>
  </si>
  <si>
    <t>급여</t>
  </si>
  <si>
    <t>○ 직원1</t>
  </si>
  <si>
    <t>=</t>
  </si>
  <si>
    <t>퇴직적립금</t>
  </si>
  <si>
    <t>사회보험부담비용</t>
  </si>
  <si>
    <t>○ 국민연금(백원단위 올림)</t>
  </si>
  <si>
    <t>○ 건강보험(백원단위 올림)</t>
  </si>
  <si>
    <t>○ 고용보험(백원단위 올림)</t>
  </si>
  <si>
    <t>○ 산재보험(백원단위 올림)</t>
  </si>
  <si>
    <t>기타후생경비</t>
  </si>
  <si>
    <t>업무추진비</t>
  </si>
  <si>
    <t>기관운영비</t>
  </si>
  <si>
    <t>○ 기관운영비</t>
  </si>
  <si>
    <t>○ 기관방문비</t>
  </si>
  <si>
    <t>○ 식대</t>
  </si>
  <si>
    <t>○ 유관단체 및 기관경조비</t>
  </si>
  <si>
    <t>직책보조비</t>
  </si>
  <si>
    <t>○ 회장 직책보조비</t>
  </si>
  <si>
    <t>회의비</t>
  </si>
  <si>
    <t>○ 총회비</t>
  </si>
  <si>
    <t>- 장소대관료</t>
  </si>
  <si>
    <t>- 식대</t>
  </si>
  <si>
    <t>- 교통비</t>
  </si>
  <si>
    <t>- 현수막</t>
  </si>
  <si>
    <t>○ 이사회의비</t>
  </si>
  <si>
    <t>○ 기타회의비</t>
  </si>
  <si>
    <t>○ 감사비</t>
  </si>
  <si>
    <t>- 법인정기감사비</t>
  </si>
  <si>
    <t>- 법인정기감사비(공인회계사)</t>
  </si>
  <si>
    <t>- 법인정기감사 식비 및 다과비</t>
  </si>
  <si>
    <t>- 지부정기감사 감사단교통비</t>
  </si>
  <si>
    <t>- 지부정기감사 출장비</t>
  </si>
  <si>
    <t>- 기타감사 및 조사비</t>
  </si>
  <si>
    <t>운영비</t>
  </si>
  <si>
    <t>여비</t>
  </si>
  <si>
    <t>○ 국내여비</t>
  </si>
  <si>
    <t>○ 국외여비</t>
  </si>
  <si>
    <t>수용비 및 수수료</t>
  </si>
  <si>
    <t>공공요금</t>
  </si>
  <si>
    <t>제세공과금</t>
  </si>
  <si>
    <t>차량비</t>
  </si>
  <si>
    <t>○ 차량유류비</t>
  </si>
  <si>
    <t>○ 차량유지비</t>
  </si>
  <si>
    <t>기타운영비</t>
  </si>
  <si>
    <t>○ 미디어접근센터 관리비</t>
  </si>
  <si>
    <t>○ 기타운영비</t>
  </si>
  <si>
    <t>재산조성비</t>
  </si>
  <si>
    <t>시설비</t>
  </si>
  <si>
    <t>○ 시설비</t>
  </si>
  <si>
    <t>자산취득비</t>
  </si>
  <si>
    <t>○ 비품구입비</t>
  </si>
  <si>
    <t>○ 임대보증금</t>
  </si>
  <si>
    <t>○ 건물구입비</t>
  </si>
  <si>
    <t>시설장비유지보수비</t>
  </si>
  <si>
    <t>사업비</t>
  </si>
  <si>
    <t>국고</t>
  </si>
  <si>
    <t>자부담</t>
  </si>
  <si>
    <t>시각장애인 재활전문가 양성사업</t>
  </si>
  <si>
    <t>-인건비(국고)</t>
  </si>
  <si>
    <t>(보행지도사 양성사업,</t>
  </si>
  <si>
    <t>-인건비(자부담)</t>
  </si>
  <si>
    <t>점역교정사 양성사업)</t>
  </si>
  <si>
    <t>-운영비(자부담)</t>
  </si>
  <si>
    <t>-사업비(국고)</t>
  </si>
  <si>
    <t>-사업비(자부담)</t>
  </si>
  <si>
    <t>시각장애인 역량강화사업</t>
  </si>
  <si>
    <t>시각장애인 정보제공 및 접근성 사업</t>
  </si>
  <si>
    <t>시각장애인 인식개선사업</t>
  </si>
  <si>
    <t>시각장애인국제협력사업</t>
  </si>
  <si>
    <t>사회교육사업</t>
  </si>
  <si>
    <t>직원직무교육사업</t>
  </si>
  <si>
    <t>○ 외부 강사료</t>
  </si>
  <si>
    <t>○ 장소 임대료</t>
  </si>
  <si>
    <t>지원금</t>
  </si>
  <si>
    <t>점자홍보물제작사업</t>
  </si>
  <si>
    <t>후원회 운영사업</t>
  </si>
  <si>
    <t>○ 녹음도서제작 및 대여사업</t>
  </si>
  <si>
    <t>시각장애인 TV시청을 위한 이어드림서비스</t>
  </si>
  <si>
    <t>○ 시각장애인 TV시청을 위한 이어드림서비스</t>
  </si>
  <si>
    <t>화면해설영상물제작사업</t>
  </si>
  <si>
    <t>○ 화면해설방송물제작사업</t>
  </si>
  <si>
    <t>찾아가는장애인스쿨</t>
  </si>
  <si>
    <t>○ 찾아가는장애인스쿨((주)지에스홈쇼핑 지정기탁사업)</t>
  </si>
  <si>
    <t>생활용구보급사업</t>
  </si>
  <si>
    <t>전출금</t>
  </si>
  <si>
    <t>대여금</t>
  </si>
  <si>
    <t>과년도지출</t>
  </si>
  <si>
    <t>잡지출</t>
  </si>
  <si>
    <t>예비비 및 기타</t>
  </si>
  <si>
    <t>예비비</t>
  </si>
  <si>
    <t>반환금</t>
  </si>
  <si>
    <t>○ 시각장애인지도자해외연수</t>
    <phoneticPr fontId="2" type="noConversion"/>
  </si>
  <si>
    <t>- 시각장애인지도자해외연수사업</t>
    <phoneticPr fontId="2" type="noConversion"/>
  </si>
  <si>
    <t>○ 대여금상환</t>
    <phoneticPr fontId="2" type="noConversion"/>
  </si>
  <si>
    <t>8,000원*3명*20일*12월</t>
    <phoneticPr fontId="2" type="noConversion"/>
  </si>
  <si>
    <t>11,500원*24명*3시간*3일*3주*12월</t>
    <phoneticPr fontId="2" type="noConversion"/>
  </si>
  <si>
    <t>○ 피복비</t>
    <phoneticPr fontId="2" type="noConversion"/>
  </si>
  <si>
    <t>○ 맞춤형복지포인트</t>
    <phoneticPr fontId="2" type="noConversion"/>
  </si>
  <si>
    <t>○ 미디어접근센터 건물화재보험료</t>
    <phoneticPr fontId="2" type="noConversion"/>
  </si>
  <si>
    <t>○ 기타운영비</t>
    <phoneticPr fontId="2" type="noConversion"/>
  </si>
  <si>
    <t>정책 토론회 및 세미나 개최 사업</t>
    <phoneticPr fontId="2" type="noConversion"/>
  </si>
  <si>
    <t>○ 생활용구보급사업</t>
    <phoneticPr fontId="2" type="noConversion"/>
  </si>
  <si>
    <t>○ 정책 토론회 및 세미나 개최 사업</t>
    <phoneticPr fontId="2" type="noConversion"/>
  </si>
  <si>
    <t>○ 시각장애인스포츠연맹 지원금</t>
    <phoneticPr fontId="2" type="noConversion"/>
  </si>
  <si>
    <t>○ 직원4</t>
    <phoneticPr fontId="2" type="noConversion"/>
  </si>
  <si>
    <t>○ NGO연대회비</t>
    <phoneticPr fontId="2" type="noConversion"/>
  </si>
  <si>
    <t>- 정수기 사용료</t>
    <phoneticPr fontId="2" type="noConversion"/>
  </si>
  <si>
    <t>- 커피머신 사용료</t>
    <phoneticPr fontId="2" type="noConversion"/>
  </si>
  <si>
    <t>시각장애인편의시설지원센터운영사업</t>
    <phoneticPr fontId="2" type="noConversion"/>
  </si>
  <si>
    <t>- 공기청정기 렌탈료</t>
    <phoneticPr fontId="2" type="noConversion"/>
  </si>
  <si>
    <t>시각장애인을 위한 화면해설 그림동화 오디오북 제작사업</t>
    <phoneticPr fontId="2" type="noConversion"/>
  </si>
  <si>
    <t>○ 시각장애인 TV시청을 위한 이어드림서비스</t>
    <phoneticPr fontId="2" type="noConversion"/>
  </si>
  <si>
    <t>○ 시각장애인을 위한 화면해설 그림동화 오디오북 제작사업</t>
    <phoneticPr fontId="2" type="noConversion"/>
  </si>
  <si>
    <t>2021년도 한국시각장애인연합회 세입. 세출 추경예산서</t>
    <phoneticPr fontId="8" type="noConversion"/>
  </si>
  <si>
    <t>2021년
당초예산</t>
    <phoneticPr fontId="2" type="noConversion"/>
  </si>
  <si>
    <t>2021년
추경예산</t>
    <phoneticPr fontId="2" type="noConversion"/>
  </si>
  <si>
    <t>21' 추경 산출내역</t>
    <phoneticPr fontId="2" type="noConversion"/>
  </si>
  <si>
    <t>21' 예산 산출내역</t>
    <phoneticPr fontId="2" type="noConversion"/>
  </si>
  <si>
    <t>○ 직원1</t>
    <phoneticPr fontId="2" type="noConversion"/>
  </si>
  <si>
    <t>×</t>
    <phoneticPr fontId="2" type="noConversion"/>
  </si>
  <si>
    <t>=</t>
    <phoneticPr fontId="2" type="noConversion"/>
  </si>
  <si>
    <t>제수당</t>
    <phoneticPr fontId="2" type="noConversion"/>
  </si>
  <si>
    <t>○ 시간외수당</t>
    <phoneticPr fontId="2" type="noConversion"/>
  </si>
  <si>
    <t>÷</t>
    <phoneticPr fontId="2" type="noConversion"/>
  </si>
  <si>
    <t>○ 국민연금(백원단위 올림)</t>
    <phoneticPr fontId="2" type="noConversion"/>
  </si>
  <si>
    <t>○ 건강보험(백원단위 올림)</t>
    <phoneticPr fontId="2" type="noConversion"/>
  </si>
  <si>
    <t>○ 고용보험(백원단위 올림)</t>
    <phoneticPr fontId="2" type="noConversion"/>
  </si>
  <si>
    <t>○ 산재보험(백원단위 올림)</t>
    <phoneticPr fontId="2" type="noConversion"/>
  </si>
  <si>
    <t>○ 직원명절선물구입비</t>
    <phoneticPr fontId="2" type="noConversion"/>
  </si>
  <si>
    <t>○ 직원송년회 식비</t>
    <phoneticPr fontId="2" type="noConversion"/>
  </si>
  <si>
    <t>○ 직원 식대</t>
    <phoneticPr fontId="2" type="noConversion"/>
  </si>
  <si>
    <t>○ 직원 연수비</t>
    <phoneticPr fontId="2" type="noConversion"/>
  </si>
  <si>
    <t>○ 10년 장기근속자</t>
    <phoneticPr fontId="2" type="noConversion"/>
  </si>
  <si>
    <t>○ 20년 장기근속자</t>
    <phoneticPr fontId="2" type="noConversion"/>
  </si>
  <si>
    <t>○ 직원생일선물비</t>
    <phoneticPr fontId="2" type="noConversion"/>
  </si>
  <si>
    <t>○ 직원복리후생비</t>
    <phoneticPr fontId="2" type="noConversion"/>
  </si>
  <si>
    <t>○ 기관운영비</t>
    <phoneticPr fontId="2" type="noConversion"/>
  </si>
  <si>
    <t>○ 기관방문비</t>
    <phoneticPr fontId="2" type="noConversion"/>
  </si>
  <si>
    <t>○ 식대</t>
    <phoneticPr fontId="2" type="noConversion"/>
  </si>
  <si>
    <t>○ 유관단체 및 기관경조비</t>
    <phoneticPr fontId="2" type="noConversion"/>
  </si>
  <si>
    <t>○ 회장 직책보조비</t>
    <phoneticPr fontId="2" type="noConversion"/>
  </si>
  <si>
    <t>○ 총회비</t>
    <phoneticPr fontId="2" type="noConversion"/>
  </si>
  <si>
    <t>- 장소대관료</t>
    <phoneticPr fontId="2" type="noConversion"/>
  </si>
  <si>
    <t>- 식대</t>
    <phoneticPr fontId="2" type="noConversion"/>
  </si>
  <si>
    <t>- 교통비</t>
    <phoneticPr fontId="2" type="noConversion"/>
  </si>
  <si>
    <t>- 현수막</t>
    <phoneticPr fontId="2" type="noConversion"/>
  </si>
  <si>
    <t>○ 이사회의비</t>
    <phoneticPr fontId="2" type="noConversion"/>
  </si>
  <si>
    <t>○ 기타회의비</t>
    <phoneticPr fontId="2" type="noConversion"/>
  </si>
  <si>
    <t>○ 감사비</t>
    <phoneticPr fontId="2" type="noConversion"/>
  </si>
  <si>
    <t>- 법인정기감사비</t>
    <phoneticPr fontId="2" type="noConversion"/>
  </si>
  <si>
    <t>- 법인정기감사비(공인회계사)</t>
    <phoneticPr fontId="2" type="noConversion"/>
  </si>
  <si>
    <t>- 법인정기감사 식비 및 다과비</t>
    <phoneticPr fontId="2" type="noConversion"/>
  </si>
  <si>
    <t>- 지부정기감사 감사단교통비</t>
    <phoneticPr fontId="2" type="noConversion"/>
  </si>
  <si>
    <t>- 지부정기감사 출장비</t>
    <phoneticPr fontId="2" type="noConversion"/>
  </si>
  <si>
    <t>- 기타감사 및 조사비</t>
    <phoneticPr fontId="2" type="noConversion"/>
  </si>
  <si>
    <t>○ 국내여비</t>
    <phoneticPr fontId="2" type="noConversion"/>
  </si>
  <si>
    <t>○ 국외여비</t>
    <phoneticPr fontId="2" type="noConversion"/>
  </si>
  <si>
    <t>○ 집기 및 소모품구입비</t>
    <phoneticPr fontId="2" type="noConversion"/>
  </si>
  <si>
    <t>○ 사무용품구입비</t>
    <phoneticPr fontId="2" type="noConversion"/>
  </si>
  <si>
    <t>○ 인쇄비</t>
    <phoneticPr fontId="2" type="noConversion"/>
  </si>
  <si>
    <t>○ 연합회장상시상비</t>
    <phoneticPr fontId="2" type="noConversion"/>
  </si>
  <si>
    <t>○ 주차비</t>
    <phoneticPr fontId="2" type="noConversion"/>
  </si>
  <si>
    <t>○ 노무법인 자문수수료</t>
    <phoneticPr fontId="2" type="noConversion"/>
  </si>
  <si>
    <t>○ 행정서류발급수수료</t>
    <phoneticPr fontId="2" type="noConversion"/>
  </si>
  <si>
    <t>○ 법인기장수수료</t>
    <phoneticPr fontId="2" type="noConversion"/>
  </si>
  <si>
    <t>○ 법인세신고 및 결산조정수수료</t>
    <phoneticPr fontId="2" type="noConversion"/>
  </si>
  <si>
    <t>○ 퇴직연금수수료</t>
    <phoneticPr fontId="2" type="noConversion"/>
  </si>
  <si>
    <t>○ 하이패스 수수료</t>
    <phoneticPr fontId="2" type="noConversion"/>
  </si>
  <si>
    <t>○ 법인등기비용</t>
    <phoneticPr fontId="2" type="noConversion"/>
  </si>
  <si>
    <t>○ 이룸센터주차권</t>
    <phoneticPr fontId="2" type="noConversion"/>
  </si>
  <si>
    <t>○ 법률자문수수료</t>
    <phoneticPr fontId="2" type="noConversion"/>
  </si>
  <si>
    <t>○ 기타잡비</t>
    <phoneticPr fontId="2" type="noConversion"/>
  </si>
  <si>
    <t>○ 전화요금</t>
    <phoneticPr fontId="2" type="noConversion"/>
  </si>
  <si>
    <t>○ 우편요금</t>
    <phoneticPr fontId="2" type="noConversion"/>
  </si>
  <si>
    <t>○ 도시가스요금</t>
    <phoneticPr fontId="2" type="noConversion"/>
  </si>
  <si>
    <t>○ 차량환경개선부담금</t>
    <phoneticPr fontId="2" type="noConversion"/>
  </si>
  <si>
    <t>○ 자동차세</t>
    <phoneticPr fontId="2" type="noConversion"/>
  </si>
  <si>
    <t>○ 차량보험료</t>
    <phoneticPr fontId="2" type="noConversion"/>
  </si>
  <si>
    <t>○ 면허세</t>
    <phoneticPr fontId="2" type="noConversion"/>
  </si>
  <si>
    <t>○ 인지세</t>
    <phoneticPr fontId="2" type="noConversion"/>
  </si>
  <si>
    <t>○ 법인재산세</t>
    <phoneticPr fontId="2" type="noConversion"/>
  </si>
  <si>
    <t>○ 법인세 외</t>
    <phoneticPr fontId="2" type="noConversion"/>
  </si>
  <si>
    <t>○ 이행보증보험료</t>
    <phoneticPr fontId="2" type="noConversion"/>
  </si>
  <si>
    <t>○ 장애인단체총연맹회비</t>
    <phoneticPr fontId="2" type="noConversion"/>
  </si>
  <si>
    <t>○ 성음회운영회비</t>
    <phoneticPr fontId="2" type="noConversion"/>
  </si>
  <si>
    <t>○ 한국사회복지협의회 연회비</t>
    <phoneticPr fontId="2" type="noConversion"/>
  </si>
  <si>
    <t>○ 교통유발부담금,환경개선부담금</t>
    <phoneticPr fontId="2" type="noConversion"/>
  </si>
  <si>
    <t>○ 한국시각장애인도서관협의회 연회비</t>
    <phoneticPr fontId="2" type="noConversion"/>
  </si>
  <si>
    <t>○ 건물유지보수비</t>
    <phoneticPr fontId="2" type="noConversion"/>
  </si>
  <si>
    <t>○ 비품유지보수비</t>
    <phoneticPr fontId="2" type="noConversion"/>
  </si>
  <si>
    <t>- 비품유지보수비</t>
    <phoneticPr fontId="2" type="noConversion"/>
  </si>
  <si>
    <t>- 근태기록기 사용료</t>
    <phoneticPr fontId="2" type="noConversion"/>
  </si>
  <si>
    <t>- 프로그램유지보수비</t>
    <phoneticPr fontId="2" type="noConversion"/>
  </si>
  <si>
    <t>- 복합기 사용료</t>
    <phoneticPr fontId="2" type="noConversion"/>
  </si>
  <si>
    <t>(흰지팡이날 주간 기념행사 사업,</t>
    <phoneticPr fontId="2" type="noConversion"/>
  </si>
  <si>
    <t>웹툰 제작 사업)</t>
    <phoneticPr fontId="2" type="noConversion"/>
  </si>
  <si>
    <t>중도시각장애인 재활지원센터운영사업</t>
    <phoneticPr fontId="2" type="noConversion"/>
  </si>
  <si>
    <t>국제협력사업</t>
    <phoneticPr fontId="2" type="noConversion"/>
  </si>
  <si>
    <t>시각장애인지도자해외연수사업</t>
    <phoneticPr fontId="2" type="noConversion"/>
  </si>
  <si>
    <t>큐뉴스천 제작사업</t>
    <phoneticPr fontId="2" type="noConversion"/>
  </si>
  <si>
    <t>시각장애인 직업훈련 체계 및 훈련 직종 개발 연구용역사업</t>
    <phoneticPr fontId="2" type="noConversion"/>
  </si>
  <si>
    <t>행복을 들려주는 도서관 점자학습 프로그램 개발 및 보급사업</t>
    <phoneticPr fontId="2" type="noConversion"/>
  </si>
  <si>
    <t>-인건비(국고)</t>
    <phoneticPr fontId="2" type="noConversion"/>
  </si>
  <si>
    <t>-인건비(자부담)</t>
    <phoneticPr fontId="2" type="noConversion"/>
  </si>
  <si>
    <t>-운영비(자부담)</t>
    <phoneticPr fontId="2" type="noConversion"/>
  </si>
  <si>
    <t>-사업비(국고)</t>
    <phoneticPr fontId="2" type="noConversion"/>
  </si>
  <si>
    <t>-사업비(자부담)</t>
    <phoneticPr fontId="2" type="noConversion"/>
  </si>
  <si>
    <t>자부담</t>
    <phoneticPr fontId="2" type="noConversion"/>
  </si>
  <si>
    <t>-운영비(국고)</t>
    <phoneticPr fontId="2" type="noConversion"/>
  </si>
  <si>
    <t>○ 점자의날 행사사업</t>
    <phoneticPr fontId="2" type="noConversion"/>
  </si>
  <si>
    <t>○ WBU 회비: 2021($14,620)</t>
    <phoneticPr fontId="2" type="noConversion"/>
  </si>
  <si>
    <t>○ IBSA 회비: 2021(1,250유로)</t>
    <phoneticPr fontId="2" type="noConversion"/>
  </si>
  <si>
    <t>○ WBU총회 : 번역비</t>
    <phoneticPr fontId="2" type="noConversion"/>
  </si>
  <si>
    <t>○ WBUAP마사지세미나</t>
    <phoneticPr fontId="2" type="noConversion"/>
  </si>
  <si>
    <t>-참가비</t>
    <phoneticPr fontId="2" type="noConversion"/>
  </si>
  <si>
    <t>280$×1,200원×12명×1회</t>
    <phoneticPr fontId="2" type="noConversion"/>
  </si>
  <si>
    <t>-항공료</t>
    <phoneticPr fontId="2" type="noConversion"/>
  </si>
  <si>
    <t>350,000원×12명×1회</t>
    <phoneticPr fontId="2" type="noConversion"/>
  </si>
  <si>
    <t>-숙박비</t>
    <phoneticPr fontId="2" type="noConversion"/>
  </si>
  <si>
    <t>150$×1,200원×12실×4일</t>
    <phoneticPr fontId="2" type="noConversion"/>
  </si>
  <si>
    <t>-여행자보험</t>
    <phoneticPr fontId="2" type="noConversion"/>
  </si>
  <si>
    <t>35,000원×12명×1회</t>
    <phoneticPr fontId="2" type="noConversion"/>
  </si>
  <si>
    <t>-현지교통비</t>
    <phoneticPr fontId="2" type="noConversion"/>
  </si>
  <si>
    <t>10$×1,200원×12명×4일</t>
    <phoneticPr fontId="2" type="noConversion"/>
  </si>
  <si>
    <t>-식비</t>
    <phoneticPr fontId="2" type="noConversion"/>
  </si>
  <si>
    <t>10$×1,200원×12명×8식</t>
    <phoneticPr fontId="2" type="noConversion"/>
  </si>
  <si>
    <t>-인건비(지원금)</t>
    <phoneticPr fontId="2" type="noConversion"/>
  </si>
  <si>
    <t>-사업비(지원금)</t>
    <phoneticPr fontId="2" type="noConversion"/>
  </si>
  <si>
    <t>지원금</t>
    <phoneticPr fontId="2" type="noConversion"/>
  </si>
  <si>
    <t>-인건비</t>
    <phoneticPr fontId="2" type="noConversion"/>
  </si>
  <si>
    <t>-운영비</t>
    <phoneticPr fontId="2" type="noConversion"/>
  </si>
  <si>
    <t>-업무추진비</t>
    <phoneticPr fontId="2" type="noConversion"/>
  </si>
  <si>
    <t>-시설비</t>
    <phoneticPr fontId="2" type="noConversion"/>
  </si>
  <si>
    <t>-사업비</t>
    <phoneticPr fontId="2" type="noConversion"/>
  </si>
  <si>
    <t>○점자도서관운영사업(구비)</t>
    <phoneticPr fontId="2" type="noConversion"/>
  </si>
  <si>
    <t>-시설비(자부담)</t>
    <phoneticPr fontId="2" type="noConversion"/>
  </si>
  <si>
    <t>○점자도서관운영사업(시비)</t>
    <phoneticPr fontId="2" type="noConversion"/>
  </si>
  <si>
    <t>-운영비(지원금)</t>
    <phoneticPr fontId="2" type="noConversion"/>
  </si>
  <si>
    <t>가치봄 영화관람사업</t>
    <phoneticPr fontId="2" type="noConversion"/>
  </si>
  <si>
    <t>○ 가치봄 영화관람사업</t>
    <phoneticPr fontId="2" type="noConversion"/>
  </si>
  <si>
    <t>○ 큐뉴스천 제작사업</t>
    <phoneticPr fontId="2" type="noConversion"/>
  </si>
  <si>
    <t>○ 시각장애인 인공지능 스피커 보급사업</t>
    <phoneticPr fontId="2" type="noConversion"/>
  </si>
  <si>
    <t>시각장애인 인공지능 스피커 보급사업</t>
    <phoneticPr fontId="2" type="noConversion"/>
  </si>
  <si>
    <t>○ 시각장애인 직업훈련 체계 및 훈련 직종 개발 연구용역사업</t>
    <phoneticPr fontId="2" type="noConversion"/>
  </si>
  <si>
    <t>○ 행복을 들려주는 도서관 점자학습 프로그램 개발 및 보급사업</t>
    <phoneticPr fontId="2" type="noConversion"/>
  </si>
  <si>
    <t>○ 흰지팡이의날 지원금</t>
    <phoneticPr fontId="2" type="noConversion"/>
  </si>
  <si>
    <t>○ 가정의달 지부지원금</t>
    <phoneticPr fontId="2" type="noConversion"/>
  </si>
  <si>
    <t>○ 지부지회 우수사업 지원금</t>
    <phoneticPr fontId="2" type="noConversion"/>
  </si>
  <si>
    <t>○ 기타지부지원금</t>
    <phoneticPr fontId="2" type="noConversion"/>
  </si>
  <si>
    <t>○ 기타지원금</t>
    <phoneticPr fontId="2" type="noConversion"/>
  </si>
  <si>
    <t>○ 노원시각장애인복지관운영사업</t>
    <phoneticPr fontId="2" type="noConversion"/>
  </si>
  <si>
    <t>○ 학습지원센터</t>
    <phoneticPr fontId="2" type="noConversion"/>
  </si>
  <si>
    <t>○ 곰두리체육센터</t>
    <phoneticPr fontId="2" type="noConversion"/>
  </si>
  <si>
    <t>○ 장애인공동생활가정(그룹홈)</t>
    <phoneticPr fontId="2" type="noConversion"/>
  </si>
  <si>
    <t>○ 마포점자도서실</t>
    <phoneticPr fontId="2" type="noConversion"/>
  </si>
  <si>
    <t>280$×1,200원×12명×0회</t>
    <phoneticPr fontId="2" type="noConversion"/>
  </si>
  <si>
    <t>350,000원×12명×0회</t>
    <phoneticPr fontId="2" type="noConversion"/>
  </si>
  <si>
    <t>150$×1,200원×12실×4일×0회</t>
    <phoneticPr fontId="2" type="noConversion"/>
  </si>
  <si>
    <t>35,000원×12명×0회</t>
    <phoneticPr fontId="2" type="noConversion"/>
  </si>
  <si>
    <t>10$×1,200원×12명×4일×0회</t>
    <phoneticPr fontId="2" type="noConversion"/>
  </si>
  <si>
    <t>10$×1,200원×12명×8식×0회</t>
    <phoneticPr fontId="2" type="noConversion"/>
  </si>
  <si>
    <t>EBS수능화면해설방송제작사업</t>
    <phoneticPr fontId="2" type="noConversion"/>
  </si>
  <si>
    <t>○ EBS수능화면해설방송제작사업</t>
    <phoneticPr fontId="2" type="noConversion"/>
  </si>
  <si>
    <t>사회현안해결 지능정보화사업</t>
    <phoneticPr fontId="2" type="noConversion"/>
  </si>
  <si>
    <t>○ 사회현안해결 지능정보화사업</t>
    <phoneticPr fontId="2" type="noConversion"/>
  </si>
  <si>
    <t>국제세미나 개최사업</t>
    <phoneticPr fontId="2" type="noConversion"/>
  </si>
  <si>
    <t>○ 국제세미나 개최사업</t>
    <phoneticPr fontId="2" type="noConversion"/>
  </si>
  <si>
    <t>묵자-점자 병렬말뭉치구축사업</t>
    <phoneticPr fontId="2" type="noConversion"/>
  </si>
  <si>
    <t>○ 묵자-점자 병렬말뭉치구축사업</t>
    <phoneticPr fontId="2" type="noConversion"/>
  </si>
  <si>
    <t>○ 시각장애인용 스마트 음성유도기 표준화 검토 연구 사업</t>
    <phoneticPr fontId="2" type="noConversion"/>
  </si>
  <si>
    <t>지원금</t>
    <phoneticPr fontId="2" type="noConversion"/>
  </si>
  <si>
    <t>○ 점자 편의시설 표준지침서 연구 사업</t>
    <phoneticPr fontId="2" type="noConversion"/>
  </si>
  <si>
    <t>○ 기타사업</t>
    <phoneticPr fontId="2" type="noConversion"/>
  </si>
  <si>
    <t>○ 보행지도사 교육자료집 개정사업</t>
    <phoneticPr fontId="2" type="noConversion"/>
  </si>
  <si>
    <t>자부담</t>
    <phoneticPr fontId="2" type="noConversion"/>
  </si>
  <si>
    <t>○ 점자의 날 기념 행사사업</t>
    <phoneticPr fontId="2" type="noConversion"/>
  </si>
  <si>
    <t>점자의날 기념행사사업</t>
    <phoneticPr fontId="2" type="noConversion"/>
  </si>
  <si>
    <t>○ 점자의날 기념 행사사업</t>
    <phoneticPr fontId="2" type="noConversion"/>
  </si>
  <si>
    <t>○ 국제세미나 개최사업</t>
  </si>
  <si>
    <t>○ 의약품 점자표시 현황 모니터링 사업</t>
    <phoneticPr fontId="2" type="noConversion"/>
  </si>
  <si>
    <t>의약품 점자표시 현황 모니터링 사업</t>
  </si>
  <si>
    <t>○ 의약품분야 품질검사 위탁 사업</t>
    <phoneticPr fontId="2" type="noConversion"/>
  </si>
  <si>
    <t>○ 교육연수사업</t>
    <phoneticPr fontId="2" type="noConversion"/>
  </si>
  <si>
    <t>- 점역교정사양성사업</t>
    <phoneticPr fontId="2" type="noConversion"/>
  </si>
  <si>
    <t>- 보행지도사양성사업</t>
    <phoneticPr fontId="2" type="noConversion"/>
  </si>
  <si>
    <t>○ 편의시설설치사업</t>
    <phoneticPr fontId="2" type="noConversion"/>
  </si>
  <si>
    <t>○ 녹음도서제작보급사업</t>
    <phoneticPr fontId="2" type="noConversion"/>
  </si>
  <si>
    <t>○ 화면해설영상물제작사업</t>
    <phoneticPr fontId="2" type="noConversion"/>
  </si>
  <si>
    <t>○ 웹접근성평가센터 운영사업</t>
    <phoneticPr fontId="2" type="noConversion"/>
  </si>
  <si>
    <t>○ 점자도서보급 및 점자홍보물인쇄사업</t>
    <phoneticPr fontId="2" type="noConversion"/>
  </si>
  <si>
    <t>○ 연수회사업</t>
    <phoneticPr fontId="2" type="noConversion"/>
  </si>
  <si>
    <t>- 시각장애인 지도자해외연수사업</t>
    <phoneticPr fontId="2" type="noConversion"/>
  </si>
  <si>
    <t>- 직원연수사업</t>
    <phoneticPr fontId="2" type="noConversion"/>
  </si>
  <si>
    <t>○ 생활용구보급사업수입</t>
    <phoneticPr fontId="2" type="noConversion"/>
  </si>
  <si>
    <t>○ 기타사업수입</t>
    <phoneticPr fontId="2" type="noConversion"/>
  </si>
  <si>
    <t>○ 후원금수입</t>
    <phoneticPr fontId="2" type="noConversion"/>
  </si>
  <si>
    <t>○ 임원회비</t>
    <phoneticPr fontId="2" type="noConversion"/>
  </si>
  <si>
    <t>○ 대여금반환</t>
    <phoneticPr fontId="2" type="noConversion"/>
  </si>
  <si>
    <t>(흰지팡이날 주간 기념행사 사업)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</si>
</sst>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176" formatCode="#&quot;명&quot;"/>
    <numFmt numFmtId="177" formatCode="#&quot;월&quot;"/>
    <numFmt numFmtId="178" formatCode="#&quot;회&quot;"/>
    <numFmt numFmtId="179" formatCode="#&quot;지회&quot;"/>
    <numFmt numFmtId="180" formatCode="#&quot;대&quot;"/>
    <numFmt numFmtId="181" formatCode="#&quot;지부&quot;"/>
    <numFmt numFmtId="182" formatCode="_-* #,##0_-;\-* #,##0_-;_-* &quot;-&quot;??_-;_-@_-"/>
    <numFmt numFmtId="183" formatCode="#,###&quot;원&quot;"/>
    <numFmt numFmtId="184" formatCode="0.0%"/>
    <numFmt numFmtId="185" formatCode="#,##0&quot;원&quot;"/>
    <numFmt numFmtId="186" formatCode="#&quot;건&quot;"/>
    <numFmt numFmtId="187" formatCode="#.0&quot;명&quot;"/>
    <numFmt numFmtId="188" formatCode="#,##0_ "/>
  </numFmts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u/>
      <sz val="28"/>
      <color indexed="8"/>
      <name val="굴림"/>
      <family val="3"/>
      <charset val="129"/>
    </font>
    <font>
      <sz val="8"/>
      <name val="돋움"/>
      <family val="3"/>
      <charset val="129"/>
    </font>
    <font>
      <b/>
      <sz val="14"/>
      <color indexed="8"/>
      <name val="굴림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14"/>
      <color indexed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19">
    <xf numFmtId="0" fontId="0" fillId="0" borderId="0" xfId="0">
      <alignment vertical="center"/>
    </xf>
    <xf numFmtId="0" fontId="0" fillId="0" borderId="0" xfId="0">
      <alignment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41" fontId="6" fillId="0" borderId="0" xfId="1" applyFont="1" applyFill="1">
      <alignment vertical="center"/>
    </xf>
    <xf numFmtId="0" fontId="6" fillId="0" borderId="0" xfId="0" applyFont="1" applyFill="1">
      <alignment vertical="center"/>
    </xf>
    <xf numFmtId="41" fontId="6" fillId="0" borderId="0" xfId="1" applyFont="1" applyFill="1" applyBorder="1">
      <alignment vertical="center"/>
    </xf>
    <xf numFmtId="0" fontId="4" fillId="0" borderId="0" xfId="0" applyFont="1" applyAlignment="1">
      <alignment horizontal="left" vertical="center" shrinkToFit="1"/>
    </xf>
    <xf numFmtId="0" fontId="9" fillId="0" borderId="0" xfId="2" applyFont="1" applyBorder="1" applyAlignment="1">
      <alignment horizontal="left" vertical="center"/>
    </xf>
    <xf numFmtId="41" fontId="10" fillId="0" borderId="9" xfId="3" applyFont="1" applyBorder="1">
      <alignment vertical="center"/>
    </xf>
    <xf numFmtId="41" fontId="10" fillId="0" borderId="17" xfId="3" applyFont="1" applyBorder="1">
      <alignment vertical="center"/>
    </xf>
    <xf numFmtId="41" fontId="11" fillId="0" borderId="9" xfId="3" applyFont="1" applyBorder="1">
      <alignment vertical="center"/>
    </xf>
    <xf numFmtId="41" fontId="11" fillId="0" borderId="17" xfId="3" applyFont="1" applyBorder="1">
      <alignment vertical="center"/>
    </xf>
    <xf numFmtId="41" fontId="11" fillId="0" borderId="9" xfId="3" applyFont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9" fontId="11" fillId="0" borderId="9" xfId="2" applyNumberFormat="1" applyFont="1" applyFill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41" fontId="11" fillId="0" borderId="18" xfId="3" applyFont="1" applyBorder="1" applyAlignment="1">
      <alignment horizontal="center" vertical="center"/>
    </xf>
    <xf numFmtId="41" fontId="12" fillId="0" borderId="0" xfId="1" applyFont="1" applyFill="1" applyAlignment="1">
      <alignment horizontal="center" vertical="center"/>
    </xf>
    <xf numFmtId="41" fontId="13" fillId="0" borderId="0" xfId="1" applyFont="1" applyFill="1" applyAlignment="1">
      <alignment horizontal="center" vertical="center"/>
    </xf>
    <xf numFmtId="0" fontId="14" fillId="0" borderId="0" xfId="0" applyFont="1" applyFill="1">
      <alignment vertical="center"/>
    </xf>
    <xf numFmtId="0" fontId="5" fillId="0" borderId="0" xfId="0" applyFont="1">
      <alignment vertical="center"/>
    </xf>
    <xf numFmtId="0" fontId="5" fillId="0" borderId="0" xfId="0" applyFont="1" applyFill="1" applyBorder="1">
      <alignment vertical="center"/>
    </xf>
    <xf numFmtId="41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0" fontId="5" fillId="0" borderId="14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41" fontId="5" fillId="0" borderId="0" xfId="1" applyFont="1" applyFill="1" applyAlignment="1">
      <alignment horizontal="center" vertical="center"/>
    </xf>
    <xf numFmtId="41" fontId="6" fillId="0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41" fontId="15" fillId="0" borderId="0" xfId="1" applyFont="1" applyFill="1" applyBorder="1">
      <alignment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9" fillId="0" borderId="0" xfId="2" applyFont="1" applyBorder="1" applyAlignment="1">
      <alignment horizontal="right" vertical="center"/>
    </xf>
    <xf numFmtId="0" fontId="10" fillId="0" borderId="16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41" fontId="5" fillId="0" borderId="15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41" fontId="5" fillId="2" borderId="8" xfId="1" applyFont="1" applyFill="1" applyBorder="1">
      <alignment vertical="center"/>
    </xf>
    <xf numFmtId="41" fontId="5" fillId="2" borderId="8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41" fontId="11" fillId="0" borderId="9" xfId="3" applyFont="1" applyFill="1" applyBorder="1" applyAlignment="1">
      <alignment horizontal="center" vertical="center"/>
    </xf>
    <xf numFmtId="49" fontId="11" fillId="0" borderId="18" xfId="2" applyNumberFormat="1" applyFont="1" applyFill="1" applyBorder="1" applyAlignment="1">
      <alignment horizontal="center" vertical="center"/>
    </xf>
    <xf numFmtId="41" fontId="11" fillId="0" borderId="20" xfId="3" applyFont="1" applyBorder="1">
      <alignment vertical="center"/>
    </xf>
    <xf numFmtId="0" fontId="9" fillId="0" borderId="21" xfId="2" applyFont="1" applyBorder="1" applyAlignment="1">
      <alignment vertical="center" wrapText="1"/>
    </xf>
    <xf numFmtId="0" fontId="9" fillId="0" borderId="22" xfId="2" applyFont="1" applyBorder="1" applyAlignment="1">
      <alignment vertical="center" wrapText="1"/>
    </xf>
    <xf numFmtId="0" fontId="9" fillId="0" borderId="23" xfId="2" applyFont="1" applyBorder="1" applyAlignment="1">
      <alignment vertical="center" wrapText="1"/>
    </xf>
    <xf numFmtId="0" fontId="9" fillId="0" borderId="24" xfId="2" applyFont="1" applyBorder="1" applyAlignment="1">
      <alignment vertical="center" wrapText="1"/>
    </xf>
    <xf numFmtId="0" fontId="9" fillId="0" borderId="25" xfId="2" applyFont="1" applyBorder="1" applyAlignment="1">
      <alignment vertical="center" wrapText="1"/>
    </xf>
    <xf numFmtId="0" fontId="11" fillId="0" borderId="16" xfId="2" applyFont="1" applyFill="1" applyBorder="1" applyAlignment="1">
      <alignment horizontal="center" vertical="center"/>
    </xf>
    <xf numFmtId="0" fontId="14" fillId="0" borderId="13" xfId="0" applyFont="1" applyFill="1" applyBorder="1">
      <alignment vertical="center"/>
    </xf>
    <xf numFmtId="0" fontId="14" fillId="0" borderId="2" xfId="0" applyFont="1" applyFill="1" applyBorder="1">
      <alignment vertical="center"/>
    </xf>
    <xf numFmtId="0" fontId="14" fillId="0" borderId="5" xfId="0" applyFont="1" applyFill="1" applyBorder="1">
      <alignment vertical="center"/>
    </xf>
    <xf numFmtId="0" fontId="14" fillId="0" borderId="7" xfId="0" applyFont="1" applyFill="1" applyBorder="1">
      <alignment vertical="center"/>
    </xf>
    <xf numFmtId="0" fontId="17" fillId="0" borderId="0" xfId="0" applyFont="1" applyFill="1">
      <alignment vertical="center"/>
    </xf>
    <xf numFmtId="0" fontId="17" fillId="0" borderId="0" xfId="0" applyFont="1">
      <alignment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41" fontId="6" fillId="0" borderId="0" xfId="1" applyFont="1" applyFill="1" applyBorder="1">
      <alignment vertical="center"/>
    </xf>
    <xf numFmtId="0" fontId="5" fillId="0" borderId="0" xfId="0" applyFont="1" applyFill="1" applyBorder="1">
      <alignment vertical="center"/>
    </xf>
    <xf numFmtId="41" fontId="5" fillId="0" borderId="6" xfId="1" applyFont="1" applyFill="1" applyBorder="1" applyAlignment="1">
      <alignment horizontal="center" vertical="center"/>
    </xf>
    <xf numFmtId="41" fontId="5" fillId="0" borderId="6" xfId="1" applyFont="1" applyFill="1" applyBorder="1">
      <alignment vertical="center"/>
    </xf>
    <xf numFmtId="41" fontId="5" fillId="2" borderId="8" xfId="1" applyFont="1" applyFill="1" applyBorder="1" applyAlignment="1">
      <alignment horizontal="center" vertical="center"/>
    </xf>
    <xf numFmtId="41" fontId="5" fillId="0" borderId="4" xfId="1" applyFont="1" applyFill="1" applyBorder="1">
      <alignment vertical="center"/>
    </xf>
    <xf numFmtId="0" fontId="14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7" fillId="0" borderId="5" xfId="0" quotePrefix="1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6" xfId="1" applyFont="1" applyFill="1" applyBorder="1" applyAlignment="1">
      <alignment horizontal="center" vertical="center"/>
    </xf>
    <xf numFmtId="41" fontId="5" fillId="2" borderId="8" xfId="1" applyFont="1" applyFill="1" applyBorder="1" applyAlignment="1">
      <alignment horizontal="center" vertical="center"/>
    </xf>
    <xf numFmtId="0" fontId="14" fillId="0" borderId="2" xfId="0" applyFont="1" applyFill="1" applyBorder="1">
      <alignment vertical="center"/>
    </xf>
    <xf numFmtId="0" fontId="14" fillId="0" borderId="5" xfId="0" applyFont="1" applyFill="1" applyBorder="1">
      <alignment vertical="center"/>
    </xf>
    <xf numFmtId="0" fontId="0" fillId="0" borderId="0" xfId="0">
      <alignment vertical="center"/>
    </xf>
    <xf numFmtId="41" fontId="10" fillId="0" borderId="9" xfId="3" applyFont="1" applyBorder="1">
      <alignment vertical="center"/>
    </xf>
    <xf numFmtId="41" fontId="11" fillId="0" borderId="9" xfId="3" applyFont="1" applyBorder="1">
      <alignment vertical="center"/>
    </xf>
    <xf numFmtId="0" fontId="14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9" xfId="0" applyFont="1" applyFill="1" applyBorder="1">
      <alignment vertical="center"/>
    </xf>
    <xf numFmtId="183" fontId="14" fillId="0" borderId="14" xfId="1" applyNumberFormat="1" applyFont="1" applyFill="1" applyBorder="1" applyAlignment="1">
      <alignment horizontal="right" vertical="center"/>
    </xf>
    <xf numFmtId="41" fontId="14" fillId="0" borderId="14" xfId="1" applyFont="1" applyFill="1" applyBorder="1" applyAlignment="1">
      <alignment horizontal="center" vertical="center"/>
    </xf>
    <xf numFmtId="0" fontId="14" fillId="0" borderId="8" xfId="0" applyFont="1" applyFill="1" applyBorder="1">
      <alignment vertical="center"/>
    </xf>
    <xf numFmtId="41" fontId="14" fillId="0" borderId="0" xfId="1" applyFont="1" applyFill="1" applyBorder="1" applyAlignment="1">
      <alignment vertical="center"/>
    </xf>
    <xf numFmtId="183" fontId="14" fillId="0" borderId="0" xfId="1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center" vertical="center"/>
    </xf>
    <xf numFmtId="177" fontId="14" fillId="0" borderId="0" xfId="0" applyNumberFormat="1" applyFont="1" applyFill="1" applyBorder="1" applyAlignment="1">
      <alignment horizontal="center" vertical="center"/>
    </xf>
    <xf numFmtId="0" fontId="14" fillId="0" borderId="0" xfId="0" quotePrefix="1" applyFont="1" applyFill="1" applyBorder="1" applyAlignment="1">
      <alignment horizontal="center" vertical="center"/>
    </xf>
    <xf numFmtId="183" fontId="14" fillId="0" borderId="1" xfId="1" applyNumberFormat="1" applyFont="1" applyFill="1" applyBorder="1" applyAlignment="1">
      <alignment horizontal="right" vertical="center"/>
    </xf>
    <xf numFmtId="41" fontId="14" fillId="0" borderId="1" xfId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14" fillId="0" borderId="1" xfId="0" quotePrefix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83" fontId="14" fillId="0" borderId="3" xfId="1" applyNumberFormat="1" applyFont="1" applyFill="1" applyBorder="1" applyAlignment="1">
      <alignment horizontal="right" vertical="center"/>
    </xf>
    <xf numFmtId="0" fontId="14" fillId="0" borderId="3" xfId="0" quotePrefix="1" applyFont="1" applyFill="1" applyBorder="1" applyAlignment="1">
      <alignment horizontal="center" vertical="center"/>
    </xf>
    <xf numFmtId="176" fontId="14" fillId="0" borderId="1" xfId="0" quotePrefix="1" applyNumberFormat="1" applyFont="1" applyFill="1" applyBorder="1" applyAlignment="1">
      <alignment horizontal="center" vertical="center"/>
    </xf>
    <xf numFmtId="183" fontId="14" fillId="0" borderId="0" xfId="1" quotePrefix="1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center" vertical="center"/>
    </xf>
    <xf numFmtId="176" fontId="14" fillId="0" borderId="3" xfId="0" applyNumberFormat="1" applyFont="1" applyFill="1" applyBorder="1" applyAlignment="1">
      <alignment horizontal="center" vertical="center"/>
    </xf>
    <xf numFmtId="177" fontId="14" fillId="0" borderId="3" xfId="0" applyNumberFormat="1" applyFont="1" applyFill="1" applyBorder="1" applyAlignment="1">
      <alignment horizontal="center" vertical="center"/>
    </xf>
    <xf numFmtId="41" fontId="14" fillId="0" borderId="3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178" fontId="14" fillId="0" borderId="3" xfId="0" applyNumberFormat="1" applyFont="1" applyFill="1" applyBorder="1" applyAlignment="1">
      <alignment horizontal="center" vertical="center"/>
    </xf>
    <xf numFmtId="177" fontId="14" fillId="0" borderId="14" xfId="0" applyNumberFormat="1" applyFont="1" applyFill="1" applyBorder="1" applyAlignment="1">
      <alignment horizontal="center" vertical="center"/>
    </xf>
    <xf numFmtId="0" fontId="14" fillId="0" borderId="14" xfId="0" quotePrefix="1" applyFont="1" applyFill="1" applyBorder="1" applyAlignment="1">
      <alignment horizontal="center" vertical="center"/>
    </xf>
    <xf numFmtId="183" fontId="14" fillId="0" borderId="1" xfId="0" applyNumberFormat="1" applyFont="1" applyFill="1" applyBorder="1" applyAlignment="1">
      <alignment horizontal="right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>
      <alignment vertical="center"/>
    </xf>
    <xf numFmtId="0" fontId="14" fillId="0" borderId="7" xfId="0" applyFont="1" applyFill="1" applyBorder="1" applyAlignment="1">
      <alignment vertical="top"/>
    </xf>
    <xf numFmtId="41" fontId="14" fillId="0" borderId="0" xfId="1" applyFont="1" applyAlignment="1">
      <alignment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4" fillId="0" borderId="5" xfId="0" applyFont="1" applyFill="1" applyBorder="1" applyAlignment="1">
      <alignment horizontal="right" vertical="center"/>
    </xf>
    <xf numFmtId="0" fontId="14" fillId="0" borderId="7" xfId="0" applyFont="1" applyFill="1" applyBorder="1" applyAlignment="1">
      <alignment horizontal="right" vertical="center"/>
    </xf>
    <xf numFmtId="0" fontId="14" fillId="0" borderId="5" xfId="0" quotePrefix="1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13" xfId="0" applyFont="1" applyFill="1" applyBorder="1" applyAlignment="1">
      <alignment vertical="center"/>
    </xf>
    <xf numFmtId="0" fontId="14" fillId="0" borderId="14" xfId="0" applyFont="1" applyFill="1" applyBorder="1" applyAlignment="1">
      <alignment vertical="center"/>
    </xf>
    <xf numFmtId="41" fontId="14" fillId="0" borderId="9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182" fontId="14" fillId="0" borderId="9" xfId="0" applyNumberFormat="1" applyFont="1" applyFill="1" applyBorder="1" applyAlignment="1">
      <alignment vertical="center"/>
    </xf>
    <xf numFmtId="41" fontId="14" fillId="0" borderId="10" xfId="0" applyNumberFormat="1" applyFont="1" applyFill="1" applyBorder="1" applyAlignment="1">
      <alignment vertical="center"/>
    </xf>
    <xf numFmtId="41" fontId="14" fillId="0" borderId="11" xfId="0" applyNumberFormat="1" applyFont="1" applyFill="1" applyBorder="1" applyAlignment="1">
      <alignment vertical="center"/>
    </xf>
    <xf numFmtId="41" fontId="14" fillId="0" borderId="12" xfId="0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41" fontId="5" fillId="0" borderId="4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41" fontId="14" fillId="0" borderId="15" xfId="0" applyNumberFormat="1" applyFont="1" applyFill="1" applyBorder="1" applyAlignment="1">
      <alignment vertical="center"/>
    </xf>
    <xf numFmtId="0" fontId="14" fillId="0" borderId="7" xfId="0" applyFont="1" applyFill="1" applyBorder="1">
      <alignment vertical="center"/>
    </xf>
    <xf numFmtId="0" fontId="14" fillId="0" borderId="5" xfId="0" quotePrefix="1" applyFont="1" applyFill="1" applyBorder="1">
      <alignment vertical="center"/>
    </xf>
    <xf numFmtId="0" fontId="14" fillId="0" borderId="2" xfId="0" applyFont="1" applyFill="1" applyBorder="1" applyAlignment="1">
      <alignment vertical="center" wrapText="1"/>
    </xf>
    <xf numFmtId="41" fontId="14" fillId="0" borderId="0" xfId="1" quotePrefix="1" applyFont="1" applyFill="1" applyBorder="1" applyAlignment="1">
      <alignment vertical="center"/>
    </xf>
    <xf numFmtId="185" fontId="14" fillId="0" borderId="0" xfId="1" applyNumberFormat="1" applyFont="1" applyFill="1" applyBorder="1" applyAlignment="1">
      <alignment horizontal="center" vertical="center"/>
    </xf>
    <xf numFmtId="185" fontId="14" fillId="0" borderId="15" xfId="1" applyNumberFormat="1" applyFont="1" applyFill="1" applyBorder="1" applyAlignment="1">
      <alignment horizontal="center" vertical="center"/>
    </xf>
    <xf numFmtId="185" fontId="14" fillId="0" borderId="15" xfId="0" applyNumberFormat="1" applyFont="1" applyFill="1" applyBorder="1" applyAlignment="1">
      <alignment vertical="center"/>
    </xf>
    <xf numFmtId="185" fontId="14" fillId="0" borderId="15" xfId="1" applyNumberFormat="1" applyFont="1" applyFill="1" applyBorder="1" applyAlignment="1">
      <alignment horizontal="right" vertical="center"/>
    </xf>
    <xf numFmtId="185" fontId="14" fillId="0" borderId="6" xfId="1" applyNumberFormat="1" applyFont="1" applyFill="1" applyBorder="1" applyAlignment="1">
      <alignment horizontal="right" vertical="center"/>
    </xf>
    <xf numFmtId="185" fontId="14" fillId="2" borderId="8" xfId="1" applyNumberFormat="1" applyFont="1" applyFill="1" applyBorder="1" applyAlignment="1">
      <alignment horizontal="right" vertical="center"/>
    </xf>
    <xf numFmtId="185" fontId="14" fillId="0" borderId="4" xfId="1" applyNumberFormat="1" applyFont="1" applyFill="1" applyBorder="1" applyAlignment="1">
      <alignment horizontal="right" vertical="center"/>
    </xf>
    <xf numFmtId="185" fontId="14" fillId="2" borderId="6" xfId="1" applyNumberFormat="1" applyFont="1" applyFill="1" applyBorder="1" applyAlignment="1">
      <alignment horizontal="right" vertical="center"/>
    </xf>
    <xf numFmtId="185" fontId="14" fillId="2" borderId="15" xfId="1" applyNumberFormat="1" applyFont="1" applyFill="1" applyBorder="1" applyAlignment="1">
      <alignment horizontal="right" vertical="center"/>
    </xf>
    <xf numFmtId="185" fontId="14" fillId="0" borderId="0" xfId="0" applyNumberFormat="1" applyFont="1" applyBorder="1" applyAlignment="1">
      <alignment vertical="center"/>
    </xf>
    <xf numFmtId="185" fontId="18" fillId="0" borderId="4" xfId="1" applyNumberFormat="1" applyFont="1" applyFill="1" applyBorder="1" applyAlignment="1">
      <alignment horizontal="right" vertical="center"/>
    </xf>
    <xf numFmtId="185" fontId="18" fillId="0" borderId="15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1" fontId="14" fillId="0" borderId="9" xfId="0" applyNumberFormat="1" applyFont="1" applyFill="1" applyBorder="1" applyAlignment="1">
      <alignment vertical="top"/>
    </xf>
    <xf numFmtId="0" fontId="14" fillId="0" borderId="1" xfId="0" applyFont="1" applyFill="1" applyBorder="1" applyAlignment="1">
      <alignment vertical="top"/>
    </xf>
    <xf numFmtId="183" fontId="14" fillId="0" borderId="1" xfId="1" applyNumberFormat="1" applyFont="1" applyFill="1" applyBorder="1" applyAlignment="1">
      <alignment horizontal="right" vertical="top"/>
    </xf>
    <xf numFmtId="41" fontId="14" fillId="0" borderId="1" xfId="1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177" fontId="14" fillId="0" borderId="1" xfId="0" applyNumberFormat="1" applyFont="1" applyFill="1" applyBorder="1" applyAlignment="1">
      <alignment horizontal="center" vertical="top"/>
    </xf>
    <xf numFmtId="0" fontId="14" fillId="0" borderId="1" xfId="0" quotePrefix="1" applyFont="1" applyFill="1" applyBorder="1" applyAlignment="1">
      <alignment horizontal="center" vertical="top"/>
    </xf>
    <xf numFmtId="185" fontId="14" fillId="2" borderId="8" xfId="1" applyNumberFormat="1" applyFont="1" applyFill="1" applyBorder="1" applyAlignment="1">
      <alignment horizontal="right" vertical="top"/>
    </xf>
    <xf numFmtId="185" fontId="14" fillId="0" borderId="15" xfId="1" applyNumberFormat="1" applyFont="1" applyFill="1" applyBorder="1" applyAlignment="1">
      <alignment horizontal="right" vertical="top"/>
    </xf>
    <xf numFmtId="0" fontId="19" fillId="0" borderId="0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183" fontId="5" fillId="0" borderId="6" xfId="1" applyNumberFormat="1" applyFont="1" applyFill="1" applyBorder="1" applyAlignment="1">
      <alignment horizontal="right" vertical="center"/>
    </xf>
    <xf numFmtId="0" fontId="19" fillId="0" borderId="3" xfId="0" applyFont="1" applyFill="1" applyBorder="1">
      <alignment vertical="center"/>
    </xf>
    <xf numFmtId="183" fontId="5" fillId="0" borderId="3" xfId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center" vertical="center"/>
    </xf>
    <xf numFmtId="183" fontId="5" fillId="0" borderId="4" xfId="1" applyNumberFormat="1" applyFont="1" applyFill="1" applyBorder="1" applyAlignment="1">
      <alignment horizontal="right" vertical="center"/>
    </xf>
    <xf numFmtId="183" fontId="5" fillId="0" borderId="0" xfId="1" applyNumberFormat="1" applyFont="1" applyFill="1" applyBorder="1" applyAlignment="1">
      <alignment horizontal="right" vertical="center"/>
    </xf>
    <xf numFmtId="41" fontId="5" fillId="0" borderId="0" xfId="1" applyFont="1" applyFill="1" applyBorder="1" applyAlignment="1">
      <alignment horizontal="center" vertical="center"/>
    </xf>
    <xf numFmtId="183" fontId="19" fillId="0" borderId="0" xfId="1" applyNumberFormat="1" applyFont="1" applyFill="1" applyBorder="1" applyAlignment="1">
      <alignment horizontal="right" vertical="center"/>
    </xf>
    <xf numFmtId="0" fontId="14" fillId="0" borderId="9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41" fontId="14" fillId="0" borderId="0" xfId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2" xfId="0" applyFont="1" applyFill="1" applyBorder="1" applyAlignment="1">
      <alignment vertical="top"/>
    </xf>
    <xf numFmtId="0" fontId="14" fillId="0" borderId="2" xfId="0" quotePrefix="1" applyFont="1" applyFill="1" applyBorder="1" applyAlignment="1">
      <alignment vertical="center"/>
    </xf>
    <xf numFmtId="0" fontId="14" fillId="0" borderId="5" xfId="0" applyFont="1" applyFill="1" applyBorder="1" applyAlignment="1">
      <alignment vertical="top"/>
    </xf>
    <xf numFmtId="183" fontId="14" fillId="0" borderId="3" xfId="0" applyNumberFormat="1" applyFont="1" applyFill="1" applyBorder="1" applyAlignment="1">
      <alignment horizontal="right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185" fontId="18" fillId="0" borderId="8" xfId="1" applyNumberFormat="1" applyFont="1" applyFill="1" applyBorder="1" applyAlignment="1">
      <alignment horizontal="right" vertical="center"/>
    </xf>
    <xf numFmtId="185" fontId="14" fillId="0" borderId="4" xfId="1" applyNumberFormat="1" applyFont="1" applyFill="1" applyBorder="1" applyAlignment="1">
      <alignment vertical="center"/>
    </xf>
    <xf numFmtId="185" fontId="14" fillId="0" borderId="6" xfId="1" applyNumberFormat="1" applyFont="1" applyFill="1" applyBorder="1" applyAlignment="1">
      <alignment vertical="center"/>
    </xf>
    <xf numFmtId="178" fontId="14" fillId="0" borderId="14" xfId="0" applyNumberFormat="1" applyFont="1" applyFill="1" applyBorder="1" applyAlignment="1">
      <alignment horizontal="center" vertical="center"/>
    </xf>
    <xf numFmtId="0" fontId="19" fillId="0" borderId="0" xfId="0" applyFont="1" applyBorder="1">
      <alignment vertical="center"/>
    </xf>
    <xf numFmtId="0" fontId="14" fillId="0" borderId="0" xfId="0" applyFont="1" applyFill="1" applyBorder="1" applyAlignment="1">
      <alignment vertical="top"/>
    </xf>
    <xf numFmtId="0" fontId="17" fillId="0" borderId="0" xfId="0" quotePrefix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183" fontId="17" fillId="0" borderId="0" xfId="1" applyNumberFormat="1" applyFont="1" applyFill="1" applyBorder="1" applyAlignment="1">
      <alignment horizontal="right" vertical="center"/>
    </xf>
    <xf numFmtId="41" fontId="17" fillId="0" borderId="0" xfId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178" fontId="17" fillId="0" borderId="0" xfId="0" applyNumberFormat="1" applyFont="1" applyFill="1" applyBorder="1" applyAlignment="1">
      <alignment horizontal="center" vertical="center"/>
    </xf>
    <xf numFmtId="0" fontId="17" fillId="0" borderId="0" xfId="0" quotePrefix="1" applyFont="1" applyFill="1" applyBorder="1" applyAlignment="1">
      <alignment horizontal="center" vertical="center"/>
    </xf>
    <xf numFmtId="185" fontId="17" fillId="0" borderId="6" xfId="1" applyNumberFormat="1" applyFont="1" applyFill="1" applyBorder="1" applyAlignment="1">
      <alignment horizontal="right" vertical="center"/>
    </xf>
    <xf numFmtId="176" fontId="17" fillId="0" borderId="0" xfId="0" applyNumberFormat="1" applyFont="1" applyFill="1" applyBorder="1" applyAlignment="1">
      <alignment horizontal="center" vertical="center"/>
    </xf>
    <xf numFmtId="179" fontId="17" fillId="0" borderId="0" xfId="0" applyNumberFormat="1" applyFont="1" applyFill="1" applyBorder="1" applyAlignment="1">
      <alignment horizontal="center" vertical="center"/>
    </xf>
    <xf numFmtId="41" fontId="11" fillId="0" borderId="9" xfId="3" applyFont="1" applyFill="1" applyBorder="1">
      <alignment vertical="center"/>
    </xf>
    <xf numFmtId="41" fontId="11" fillId="0" borderId="17" xfId="3" applyFont="1" applyFill="1" applyBorder="1">
      <alignment vertical="center"/>
    </xf>
    <xf numFmtId="0" fontId="14" fillId="0" borderId="9" xfId="0" applyFont="1" applyFill="1" applyBorder="1" applyAlignment="1">
      <alignment vertical="top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top"/>
    </xf>
    <xf numFmtId="41" fontId="14" fillId="0" borderId="0" xfId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187" fontId="14" fillId="0" borderId="1" xfId="0" quotePrefix="1" applyNumberFormat="1" applyFont="1" applyFill="1" applyBorder="1" applyAlignment="1">
      <alignment horizontal="center" vertical="center"/>
    </xf>
    <xf numFmtId="41" fontId="14" fillId="0" borderId="9" xfId="1" applyFont="1" applyFill="1" applyBorder="1" applyAlignment="1">
      <alignment vertical="center"/>
    </xf>
    <xf numFmtId="188" fontId="14" fillId="0" borderId="9" xfId="0" applyNumberFormat="1" applyFont="1" applyFill="1" applyBorder="1" applyAlignment="1">
      <alignment vertical="center"/>
    </xf>
    <xf numFmtId="0" fontId="11" fillId="0" borderId="16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41" fontId="14" fillId="0" borderId="0" xfId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176" fontId="14" fillId="0" borderId="14" xfId="0" applyNumberFormat="1" applyFont="1" applyFill="1" applyBorder="1" applyAlignment="1">
      <alignment horizontal="center" vertical="center"/>
    </xf>
    <xf numFmtId="41" fontId="14" fillId="0" borderId="0" xfId="1" applyFont="1" applyFill="1" applyBorder="1" applyAlignment="1">
      <alignment horizontal="center" vertical="center"/>
    </xf>
    <xf numFmtId="41" fontId="14" fillId="0" borderId="0" xfId="1" quotePrefix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top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0" xfId="0" applyFont="1">
      <alignment vertical="center"/>
    </xf>
    <xf numFmtId="176" fontId="5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0" fontId="14" fillId="0" borderId="1" xfId="0" applyFont="1" applyBorder="1">
      <alignment vertical="center"/>
    </xf>
    <xf numFmtId="176" fontId="14" fillId="0" borderId="1" xfId="0" applyNumberFormat="1" applyFont="1" applyBorder="1" applyAlignment="1">
      <alignment horizontal="center" vertical="center"/>
    </xf>
    <xf numFmtId="0" fontId="14" fillId="0" borderId="1" xfId="0" quotePrefix="1" applyFont="1" applyBorder="1" applyAlignment="1">
      <alignment horizontal="center" vertical="center"/>
    </xf>
    <xf numFmtId="177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>
      <alignment vertical="center"/>
    </xf>
    <xf numFmtId="0" fontId="14" fillId="0" borderId="3" xfId="0" applyFont="1" applyBorder="1">
      <alignment vertical="center"/>
    </xf>
    <xf numFmtId="41" fontId="19" fillId="0" borderId="3" xfId="1" applyFont="1" applyFill="1" applyBorder="1" applyAlignment="1">
      <alignment horizontal="center" vertical="center"/>
    </xf>
    <xf numFmtId="0" fontId="19" fillId="0" borderId="3" xfId="1" applyNumberFormat="1" applyFont="1" applyFill="1" applyBorder="1" applyAlignment="1">
      <alignment horizontal="center" vertical="center"/>
    </xf>
    <xf numFmtId="0" fontId="19" fillId="0" borderId="3" xfId="0" applyFont="1" applyBorder="1">
      <alignment vertical="center"/>
    </xf>
    <xf numFmtId="177" fontId="5" fillId="0" borderId="3" xfId="1" applyNumberFormat="1" applyFont="1" applyFill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14" fillId="0" borderId="7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176" fontId="14" fillId="0" borderId="1" xfId="0" quotePrefix="1" applyNumberFormat="1" applyFont="1" applyBorder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178" fontId="14" fillId="0" borderId="0" xfId="0" applyNumberFormat="1" applyFont="1" applyAlignment="1">
      <alignment horizontal="center" vertical="center"/>
    </xf>
    <xf numFmtId="0" fontId="14" fillId="0" borderId="0" xfId="0" quotePrefix="1" applyFont="1" applyAlignment="1">
      <alignment horizontal="center" vertical="center"/>
    </xf>
    <xf numFmtId="0" fontId="21" fillId="0" borderId="0" xfId="0" applyFont="1">
      <alignment vertical="center"/>
    </xf>
    <xf numFmtId="177" fontId="14" fillId="0" borderId="0" xfId="0" applyNumberFormat="1" applyFont="1" applyAlignment="1">
      <alignment horizontal="center" vertical="center"/>
    </xf>
    <xf numFmtId="176" fontId="14" fillId="0" borderId="3" xfId="0" applyNumberFormat="1" applyFont="1" applyBorder="1" applyAlignment="1">
      <alignment horizontal="center" vertical="center"/>
    </xf>
    <xf numFmtId="177" fontId="14" fillId="0" borderId="3" xfId="0" applyNumberFormat="1" applyFont="1" applyBorder="1" applyAlignment="1">
      <alignment horizontal="center" vertical="center"/>
    </xf>
    <xf numFmtId="0" fontId="14" fillId="0" borderId="3" xfId="0" quotePrefix="1" applyFont="1" applyBorder="1" applyAlignment="1">
      <alignment horizontal="center" vertical="center"/>
    </xf>
    <xf numFmtId="0" fontId="14" fillId="0" borderId="5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17" fillId="0" borderId="0" xfId="0" quotePrefix="1" applyFont="1">
      <alignment vertical="center"/>
    </xf>
    <xf numFmtId="0" fontId="17" fillId="0" borderId="0" xfId="0" applyFont="1" applyAlignment="1">
      <alignment horizontal="center" vertical="center"/>
    </xf>
    <xf numFmtId="178" fontId="17" fillId="0" borderId="0" xfId="0" applyNumberFormat="1" applyFont="1" applyAlignment="1">
      <alignment horizontal="center" vertical="center"/>
    </xf>
    <xf numFmtId="0" fontId="17" fillId="0" borderId="0" xfId="0" quotePrefix="1" applyFont="1" applyAlignment="1">
      <alignment horizontal="center" vertical="center"/>
    </xf>
    <xf numFmtId="176" fontId="17" fillId="0" borderId="0" xfId="0" applyNumberFormat="1" applyFont="1" applyAlignment="1">
      <alignment horizontal="center" vertical="center"/>
    </xf>
    <xf numFmtId="179" fontId="17" fillId="0" borderId="0" xfId="0" applyNumberFormat="1" applyFont="1" applyAlignment="1">
      <alignment horizontal="center" vertical="center"/>
    </xf>
    <xf numFmtId="183" fontId="6" fillId="0" borderId="0" xfId="1" applyNumberFormat="1" applyFont="1" applyFill="1" applyBorder="1" applyAlignment="1">
      <alignment horizontal="right" vertical="center"/>
    </xf>
    <xf numFmtId="178" fontId="14" fillId="0" borderId="3" xfId="0" applyNumberFormat="1" applyFont="1" applyBorder="1" applyAlignment="1">
      <alignment horizontal="center" vertical="center"/>
    </xf>
    <xf numFmtId="180" fontId="14" fillId="0" borderId="0" xfId="0" applyNumberFormat="1" applyFont="1" applyAlignment="1">
      <alignment horizontal="center" vertical="center"/>
    </xf>
    <xf numFmtId="186" fontId="14" fillId="0" borderId="0" xfId="0" applyNumberFormat="1" applyFont="1" applyAlignment="1">
      <alignment horizontal="center" vertical="center"/>
    </xf>
    <xf numFmtId="0" fontId="14" fillId="0" borderId="0" xfId="0" quotePrefix="1" applyFont="1">
      <alignment vertical="center"/>
    </xf>
    <xf numFmtId="0" fontId="14" fillId="0" borderId="5" xfId="0" quotePrefix="1" applyFont="1" applyBorder="1">
      <alignment vertical="center"/>
    </xf>
    <xf numFmtId="0" fontId="14" fillId="0" borderId="5" xfId="0" applyFont="1" applyBorder="1" applyAlignment="1">
      <alignment horizontal="right" vertical="center"/>
    </xf>
    <xf numFmtId="0" fontId="14" fillId="0" borderId="7" xfId="0" applyFont="1" applyBorder="1" applyAlignment="1">
      <alignment horizontal="right" vertical="center"/>
    </xf>
    <xf numFmtId="183" fontId="14" fillId="0" borderId="1" xfId="0" applyNumberFormat="1" applyFont="1" applyBorder="1" applyAlignment="1">
      <alignment horizontal="right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185" fontId="14" fillId="0" borderId="8" xfId="1" applyNumberFormat="1" applyFont="1" applyFill="1" applyBorder="1" applyAlignment="1">
      <alignment horizontal="right" vertical="center"/>
    </xf>
    <xf numFmtId="0" fontId="5" fillId="0" borderId="5" xfId="0" quotePrefix="1" applyFont="1" applyBorder="1">
      <alignment vertical="center"/>
    </xf>
    <xf numFmtId="41" fontId="5" fillId="0" borderId="3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185" fontId="5" fillId="0" borderId="6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1" xfId="0" applyFont="1" applyBorder="1">
      <alignment vertical="center"/>
    </xf>
    <xf numFmtId="183" fontId="5" fillId="0" borderId="1" xfId="1" applyNumberFormat="1" applyFont="1" applyFill="1" applyBorder="1" applyAlignment="1">
      <alignment horizontal="right" vertical="center"/>
    </xf>
    <xf numFmtId="41" fontId="5" fillId="0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183" fontId="14" fillId="0" borderId="0" xfId="0" applyNumberFormat="1" applyFont="1" applyAlignment="1">
      <alignment horizontal="right" vertical="center"/>
    </xf>
    <xf numFmtId="0" fontId="14" fillId="0" borderId="2" xfId="0" quotePrefix="1" applyFont="1" applyBorder="1">
      <alignment vertical="center"/>
    </xf>
    <xf numFmtId="0" fontId="14" fillId="0" borderId="3" xfId="0" applyFont="1" applyBorder="1" applyAlignment="1">
      <alignment horizontal="center" vertical="center"/>
    </xf>
    <xf numFmtId="185" fontId="5" fillId="2" borderId="6" xfId="1" applyNumberFormat="1" applyFont="1" applyFill="1" applyBorder="1" applyAlignment="1">
      <alignment horizontal="right" vertical="center"/>
    </xf>
    <xf numFmtId="185" fontId="5" fillId="2" borderId="8" xfId="1" applyNumberFormat="1" applyFont="1" applyFill="1" applyBorder="1" applyAlignment="1">
      <alignment horizontal="right" vertical="center"/>
    </xf>
    <xf numFmtId="185" fontId="14" fillId="2" borderId="4" xfId="1" applyNumberFormat="1" applyFont="1" applyFill="1" applyBorder="1" applyAlignment="1">
      <alignment horizontal="right" vertical="center"/>
    </xf>
    <xf numFmtId="0" fontId="14" fillId="0" borderId="4" xfId="0" quotePrefix="1" applyFont="1" applyFill="1" applyBorder="1" applyAlignment="1">
      <alignment vertical="top"/>
    </xf>
    <xf numFmtId="0" fontId="14" fillId="0" borderId="5" xfId="0" quotePrefix="1" applyFont="1" applyFill="1" applyBorder="1" applyAlignment="1">
      <alignment vertical="top"/>
    </xf>
    <xf numFmtId="0" fontId="14" fillId="0" borderId="0" xfId="0" quotePrefix="1" applyFont="1" applyFill="1" applyBorder="1" applyAlignment="1">
      <alignment vertical="top"/>
    </xf>
    <xf numFmtId="0" fontId="14" fillId="0" borderId="14" xfId="0" applyFont="1" applyFill="1" applyBorder="1" applyAlignment="1">
      <alignment vertical="top"/>
    </xf>
    <xf numFmtId="181" fontId="14" fillId="0" borderId="0" xfId="0" applyNumberFormat="1" applyFont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176" fontId="14" fillId="0" borderId="0" xfId="0" applyNumberFormat="1" applyFont="1" applyFill="1" applyAlignment="1">
      <alignment horizontal="center" vertical="center"/>
    </xf>
    <xf numFmtId="177" fontId="14" fillId="0" borderId="0" xfId="0" applyNumberFormat="1" applyFont="1" applyFill="1" applyAlignment="1">
      <alignment horizontal="center" vertical="center"/>
    </xf>
    <xf numFmtId="0" fontId="14" fillId="0" borderId="0" xfId="0" quotePrefix="1" applyFont="1" applyFill="1" applyAlignment="1">
      <alignment horizontal="center" vertical="center"/>
    </xf>
    <xf numFmtId="178" fontId="14" fillId="0" borderId="0" xfId="0" applyNumberFormat="1" applyFont="1" applyFill="1" applyAlignment="1">
      <alignment horizontal="center" vertical="center"/>
    </xf>
    <xf numFmtId="183" fontId="21" fillId="0" borderId="0" xfId="1" applyNumberFormat="1" applyFont="1" applyFill="1" applyBorder="1" applyAlignment="1">
      <alignment horizontal="right" vertical="center"/>
    </xf>
    <xf numFmtId="0" fontId="14" fillId="0" borderId="9" xfId="0" applyFont="1" applyFill="1" applyBorder="1" applyAlignment="1">
      <alignment vertical="top"/>
    </xf>
    <xf numFmtId="0" fontId="14" fillId="0" borderId="10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10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6" xfId="0" applyFont="1" applyFill="1" applyBorder="1" applyAlignment="1">
      <alignment horizontal="left" vertical="top"/>
    </xf>
    <xf numFmtId="0" fontId="14" fillId="0" borderId="1" xfId="0" applyFont="1" applyFill="1" applyBorder="1">
      <alignment vertical="center"/>
    </xf>
    <xf numFmtId="183" fontId="21" fillId="0" borderId="0" xfId="1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0" borderId="11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41" fontId="5" fillId="0" borderId="0" xfId="1" applyFont="1" applyFill="1" applyBorder="1">
      <alignment vertical="center"/>
    </xf>
    <xf numFmtId="41" fontId="6" fillId="0" borderId="0" xfId="1" applyFont="1" applyFill="1" applyBorder="1" applyAlignment="1">
      <alignment horizontal="center" vertical="center"/>
    </xf>
    <xf numFmtId="0" fontId="17" fillId="0" borderId="5" xfId="0" quotePrefix="1" applyFont="1" applyBorder="1">
      <alignment vertical="center"/>
    </xf>
    <xf numFmtId="0" fontId="14" fillId="0" borderId="2" xfId="0" applyFont="1" applyBorder="1" applyAlignment="1">
      <alignment vertical="center" wrapText="1"/>
    </xf>
    <xf numFmtId="41" fontId="9" fillId="0" borderId="17" xfId="3" applyFont="1" applyBorder="1" applyAlignment="1">
      <alignment horizontal="center" vertical="center" wrapText="1"/>
    </xf>
    <xf numFmtId="0" fontId="11" fillId="0" borderId="26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0" fontId="11" fillId="0" borderId="27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11" fillId="0" borderId="28" xfId="2" applyFont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41" fontId="10" fillId="0" borderId="9" xfId="3" applyFont="1" applyBorder="1" applyAlignment="1">
      <alignment horizontal="center" vertical="center" wrapText="1"/>
    </xf>
    <xf numFmtId="41" fontId="10" fillId="0" borderId="9" xfId="3" applyFont="1" applyBorder="1" applyAlignment="1">
      <alignment horizontal="center" vertical="center"/>
    </xf>
    <xf numFmtId="41" fontId="9" fillId="0" borderId="9" xfId="3" applyFont="1" applyBorder="1" applyAlignment="1">
      <alignment horizontal="center" vertical="center" wrapText="1"/>
    </xf>
    <xf numFmtId="41" fontId="5" fillId="0" borderId="9" xfId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1" fontId="5" fillId="0" borderId="10" xfId="1" applyFont="1" applyFill="1" applyBorder="1" applyAlignment="1">
      <alignment horizontal="center" vertical="center"/>
    </xf>
    <xf numFmtId="41" fontId="5" fillId="0" borderId="12" xfId="1" applyFont="1" applyFill="1" applyBorder="1" applyAlignment="1">
      <alignment horizontal="center" vertical="center"/>
    </xf>
    <xf numFmtId="41" fontId="5" fillId="0" borderId="11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41" fontId="5" fillId="0" borderId="9" xfId="1" applyFont="1" applyFill="1" applyBorder="1" applyAlignment="1">
      <alignment horizontal="center" vertical="center" wrapText="1"/>
    </xf>
    <xf numFmtId="41" fontId="14" fillId="0" borderId="10" xfId="0" applyNumberFormat="1" applyFont="1" applyFill="1" applyBorder="1" applyAlignment="1">
      <alignment horizontal="center" vertical="center"/>
    </xf>
    <xf numFmtId="41" fontId="14" fillId="0" borderId="12" xfId="0" applyNumberFormat="1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left" vertical="top"/>
    </xf>
    <xf numFmtId="0" fontId="14" fillId="0" borderId="8" xfId="0" applyFont="1" applyFill="1" applyBorder="1" applyAlignment="1">
      <alignment horizontal="left" vertical="top"/>
    </xf>
    <xf numFmtId="183" fontId="14" fillId="0" borderId="0" xfId="1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left" vertical="top"/>
    </xf>
    <xf numFmtId="0" fontId="14" fillId="0" borderId="12" xfId="0" applyFont="1" applyFill="1" applyBorder="1" applyAlignment="1">
      <alignment horizontal="left" vertical="top"/>
    </xf>
    <xf numFmtId="0" fontId="14" fillId="0" borderId="11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41" fontId="14" fillId="0" borderId="13" xfId="0" applyNumberFormat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top"/>
    </xf>
    <xf numFmtId="0" fontId="14" fillId="0" borderId="4" xfId="0" applyFont="1" applyFill="1" applyBorder="1" applyAlignment="1">
      <alignment horizontal="left" vertical="top"/>
    </xf>
    <xf numFmtId="41" fontId="14" fillId="0" borderId="10" xfId="0" applyNumberFormat="1" applyFont="1" applyFill="1" applyBorder="1" applyAlignment="1">
      <alignment horizontal="right" vertical="center"/>
    </xf>
    <xf numFmtId="41" fontId="14" fillId="0" borderId="12" xfId="0" applyNumberFormat="1" applyFont="1" applyFill="1" applyBorder="1" applyAlignment="1">
      <alignment horizontal="right" vertical="center"/>
    </xf>
    <xf numFmtId="41" fontId="14" fillId="0" borderId="11" xfId="0" applyNumberFormat="1" applyFont="1" applyFill="1" applyBorder="1" applyAlignment="1">
      <alignment horizontal="right" vertical="center"/>
    </xf>
    <xf numFmtId="0" fontId="14" fillId="0" borderId="13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left" vertical="center"/>
    </xf>
    <xf numFmtId="0" fontId="14" fillId="0" borderId="9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41" fontId="14" fillId="0" borderId="2" xfId="0" applyNumberFormat="1" applyFont="1" applyFill="1" applyBorder="1" applyAlignment="1">
      <alignment horizontal="center" vertical="center"/>
    </xf>
    <xf numFmtId="41" fontId="14" fillId="0" borderId="5" xfId="0" applyNumberFormat="1" applyFont="1" applyFill="1" applyBorder="1" applyAlignment="1">
      <alignment horizontal="center" vertical="center"/>
    </xf>
    <xf numFmtId="41" fontId="14" fillId="0" borderId="7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top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10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top" wrapText="1"/>
    </xf>
    <xf numFmtId="0" fontId="14" fillId="0" borderId="6" xfId="0" applyFont="1" applyFill="1" applyBorder="1" applyAlignment="1">
      <alignment vertical="top" wrapText="1"/>
    </xf>
    <xf numFmtId="0" fontId="14" fillId="0" borderId="8" xfId="0" applyFont="1" applyFill="1" applyBorder="1" applyAlignment="1">
      <alignment vertical="top" wrapText="1"/>
    </xf>
    <xf numFmtId="0" fontId="14" fillId="0" borderId="9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184" fontId="5" fillId="0" borderId="3" xfId="4" quotePrefix="1" applyNumberFormat="1" applyFont="1" applyFill="1" applyBorder="1" applyAlignment="1">
      <alignment horizontal="center" vertical="center"/>
    </xf>
    <xf numFmtId="184" fontId="5" fillId="0" borderId="0" xfId="4" quotePrefix="1" applyNumberFormat="1" applyFont="1" applyFill="1" applyBorder="1" applyAlignment="1">
      <alignment horizontal="center" vertical="center"/>
    </xf>
    <xf numFmtId="10" fontId="5" fillId="0" borderId="0" xfId="4" quotePrefix="1" applyNumberFormat="1" applyFont="1" applyFill="1" applyBorder="1" applyAlignment="1">
      <alignment horizontal="center" vertical="center"/>
    </xf>
  </cellXfs>
  <cellStyles count="5">
    <cellStyle name="백분율" xfId="4" builtinId="5"/>
    <cellStyle name="쉼표 [0]" xfId="1" builtinId="6"/>
    <cellStyle name="쉼표 [0] 2" xfId="3" xr:uid="{00000000-0005-0000-0000-000002000000}"/>
    <cellStyle name="표준" xfId="0" builtinId="0"/>
    <cellStyle name="표준 2" xfId="2" xr:uid="{00000000-0005-0000-0000-000004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"/>
  <sheetViews>
    <sheetView tabSelected="1" zoomScale="70" zoomScaleNormal="70" workbookViewId="0">
      <selection activeCell="I2" sqref="I2"/>
    </sheetView>
  </sheetViews>
  <sheetFormatPr defaultRowHeight="16.5" x14ac:dyDescent="0.3"/>
  <cols>
    <col min="1" max="12" width="19.625" style="1" customWidth="1"/>
    <col min="13" max="16384" width="9" style="1"/>
  </cols>
  <sheetData>
    <row r="1" spans="1:12" ht="35.25" x14ac:dyDescent="0.3">
      <c r="A1" s="352" t="s">
        <v>217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</row>
    <row r="2" spans="1:12" ht="30" customHeight="1" thickBot="1" x14ac:dyDescent="0.35">
      <c r="A2" s="8" t="s">
        <v>73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 t="s">
        <v>75</v>
      </c>
    </row>
    <row r="3" spans="1:12" ht="39.950000000000003" customHeight="1" x14ac:dyDescent="0.3">
      <c r="A3" s="49" t="s">
        <v>18</v>
      </c>
      <c r="B3" s="50"/>
      <c r="C3" s="50"/>
      <c r="D3" s="50"/>
      <c r="E3" s="50"/>
      <c r="F3" s="51"/>
      <c r="G3" s="52" t="s">
        <v>19</v>
      </c>
      <c r="H3" s="50"/>
      <c r="I3" s="50"/>
      <c r="J3" s="50"/>
      <c r="K3" s="50"/>
      <c r="L3" s="53"/>
    </row>
    <row r="4" spans="1:12" ht="39.950000000000003" customHeight="1" x14ac:dyDescent="0.3">
      <c r="A4" s="353" t="s">
        <v>20</v>
      </c>
      <c r="B4" s="354" t="s">
        <v>21</v>
      </c>
      <c r="C4" s="354" t="s">
        <v>22</v>
      </c>
      <c r="D4" s="355" t="s">
        <v>218</v>
      </c>
      <c r="E4" s="355" t="s">
        <v>219</v>
      </c>
      <c r="F4" s="357" t="s">
        <v>74</v>
      </c>
      <c r="G4" s="354" t="s">
        <v>20</v>
      </c>
      <c r="H4" s="354" t="s">
        <v>21</v>
      </c>
      <c r="I4" s="354" t="s">
        <v>22</v>
      </c>
      <c r="J4" s="355" t="s">
        <v>218</v>
      </c>
      <c r="K4" s="355" t="s">
        <v>219</v>
      </c>
      <c r="L4" s="339" t="s">
        <v>74</v>
      </c>
    </row>
    <row r="5" spans="1:12" ht="39.950000000000003" customHeight="1" x14ac:dyDescent="0.3">
      <c r="A5" s="353"/>
      <c r="B5" s="354"/>
      <c r="C5" s="354"/>
      <c r="D5" s="356"/>
      <c r="E5" s="355"/>
      <c r="F5" s="357"/>
      <c r="G5" s="354"/>
      <c r="H5" s="354"/>
      <c r="I5" s="354"/>
      <c r="J5" s="356"/>
      <c r="K5" s="355"/>
      <c r="L5" s="339"/>
    </row>
    <row r="6" spans="1:12" ht="39.950000000000003" customHeight="1" x14ac:dyDescent="0.3">
      <c r="A6" s="37" t="s">
        <v>23</v>
      </c>
      <c r="B6" s="38"/>
      <c r="C6" s="38"/>
      <c r="D6" s="9">
        <f>D7+D11+D12+D13+D14+D15</f>
        <v>7212611</v>
      </c>
      <c r="E6" s="80">
        <f>E7+E11+E12+E13+E14+E15</f>
        <v>8926181</v>
      </c>
      <c r="F6" s="9">
        <f>F7+F11+F12+F13+F14+F15</f>
        <v>1713570</v>
      </c>
      <c r="G6" s="38" t="s">
        <v>23</v>
      </c>
      <c r="H6" s="38"/>
      <c r="I6" s="38"/>
      <c r="J6" s="9">
        <f>J7+J11+J12+J13+J14+J15+J16+J17+J18</f>
        <v>7212611</v>
      </c>
      <c r="K6" s="9">
        <f>K7+K11+K12+K13+K14+K15+K16+K17+K18</f>
        <v>8926181</v>
      </c>
      <c r="L6" s="10">
        <f t="shared" ref="L6:L18" si="0">K6-J6</f>
        <v>1713570</v>
      </c>
    </row>
    <row r="7" spans="1:12" ht="39.950000000000003" customHeight="1" x14ac:dyDescent="0.3">
      <c r="A7" s="39" t="s">
        <v>24</v>
      </c>
      <c r="B7" s="40" t="s">
        <v>24</v>
      </c>
      <c r="C7" s="40"/>
      <c r="D7" s="11">
        <f>SUM(D8,D9,D10)</f>
        <v>1228965</v>
      </c>
      <c r="E7" s="81">
        <f>SUM(E8,E9,E10)</f>
        <v>2400110</v>
      </c>
      <c r="F7" s="11">
        <f>E7-D7</f>
        <v>1171145</v>
      </c>
      <c r="G7" s="40" t="s">
        <v>25</v>
      </c>
      <c r="H7" s="40"/>
      <c r="I7" s="40"/>
      <c r="J7" s="11">
        <f>SUM(J8+J9+J10)</f>
        <v>833556</v>
      </c>
      <c r="K7" s="81">
        <f>SUM(K8+K9+K10)</f>
        <v>836516</v>
      </c>
      <c r="L7" s="12">
        <f t="shared" si="0"/>
        <v>2960</v>
      </c>
    </row>
    <row r="8" spans="1:12" ht="39.950000000000003" customHeight="1" x14ac:dyDescent="0.3">
      <c r="A8" s="350"/>
      <c r="B8" s="351"/>
      <c r="C8" s="40" t="s">
        <v>44</v>
      </c>
      <c r="D8" s="13">
        <v>1084000</v>
      </c>
      <c r="E8" s="13">
        <v>1084000</v>
      </c>
      <c r="F8" s="211">
        <f t="shared" ref="F8:F10" si="1">E8-D8</f>
        <v>0</v>
      </c>
      <c r="G8" s="349"/>
      <c r="H8" s="14" t="s">
        <v>26</v>
      </c>
      <c r="I8" s="14" t="s">
        <v>27</v>
      </c>
      <c r="J8" s="211">
        <v>306793</v>
      </c>
      <c r="K8" s="211">
        <v>306793</v>
      </c>
      <c r="L8" s="212">
        <f t="shared" si="0"/>
        <v>0</v>
      </c>
    </row>
    <row r="9" spans="1:12" ht="39.950000000000003" customHeight="1" x14ac:dyDescent="0.3">
      <c r="A9" s="350"/>
      <c r="B9" s="351"/>
      <c r="C9" s="40" t="s">
        <v>43</v>
      </c>
      <c r="D9" s="13">
        <v>119000</v>
      </c>
      <c r="E9" s="13">
        <v>101155</v>
      </c>
      <c r="F9" s="211">
        <f t="shared" si="1"/>
        <v>-17845</v>
      </c>
      <c r="G9" s="349"/>
      <c r="H9" s="14" t="s">
        <v>28</v>
      </c>
      <c r="I9" s="14" t="s">
        <v>29</v>
      </c>
      <c r="J9" s="211">
        <v>385890</v>
      </c>
      <c r="K9" s="211">
        <v>385890</v>
      </c>
      <c r="L9" s="212">
        <f t="shared" si="0"/>
        <v>0</v>
      </c>
    </row>
    <row r="10" spans="1:12" ht="39.950000000000003" customHeight="1" x14ac:dyDescent="0.3">
      <c r="A10" s="350"/>
      <c r="B10" s="351"/>
      <c r="C10" s="40" t="s">
        <v>63</v>
      </c>
      <c r="D10" s="11">
        <v>25965</v>
      </c>
      <c r="E10" s="81">
        <v>1214955</v>
      </c>
      <c r="F10" s="211">
        <f t="shared" si="1"/>
        <v>1188990</v>
      </c>
      <c r="G10" s="349"/>
      <c r="H10" s="14" t="s">
        <v>46</v>
      </c>
      <c r="I10" s="14" t="s">
        <v>30</v>
      </c>
      <c r="J10" s="211">
        <v>140873</v>
      </c>
      <c r="K10" s="211">
        <v>143833</v>
      </c>
      <c r="L10" s="212">
        <f t="shared" si="0"/>
        <v>2960</v>
      </c>
    </row>
    <row r="11" spans="1:12" ht="39.950000000000003" customHeight="1" x14ac:dyDescent="0.3">
      <c r="A11" s="39" t="s">
        <v>37</v>
      </c>
      <c r="B11" s="40" t="s">
        <v>37</v>
      </c>
      <c r="C11" s="40" t="s">
        <v>37</v>
      </c>
      <c r="D11" s="13">
        <v>3249034</v>
      </c>
      <c r="E11" s="13">
        <v>3730500</v>
      </c>
      <c r="F11" s="211">
        <f t="shared" ref="F11:F13" si="2">E11-D11</f>
        <v>481466</v>
      </c>
      <c r="G11" s="14" t="s">
        <v>31</v>
      </c>
      <c r="H11" s="14" t="s">
        <v>32</v>
      </c>
      <c r="I11" s="14" t="s">
        <v>32</v>
      </c>
      <c r="J11" s="211">
        <v>380112</v>
      </c>
      <c r="K11" s="211">
        <v>330112</v>
      </c>
      <c r="L11" s="212">
        <f t="shared" si="0"/>
        <v>-50000</v>
      </c>
    </row>
    <row r="12" spans="1:12" ht="39.950000000000003" customHeight="1" x14ac:dyDescent="0.3">
      <c r="A12" s="54" t="s">
        <v>45</v>
      </c>
      <c r="B12" s="14" t="s">
        <v>45</v>
      </c>
      <c r="C12" s="14" t="s">
        <v>45</v>
      </c>
      <c r="D12" s="13">
        <v>150000</v>
      </c>
      <c r="E12" s="13">
        <v>150000</v>
      </c>
      <c r="F12" s="211">
        <f t="shared" si="2"/>
        <v>0</v>
      </c>
      <c r="G12" s="14" t="s">
        <v>33</v>
      </c>
      <c r="H12" s="14" t="s">
        <v>33</v>
      </c>
      <c r="I12" s="14" t="s">
        <v>33</v>
      </c>
      <c r="J12" s="211">
        <v>5172406</v>
      </c>
      <c r="K12" s="211">
        <v>6936750</v>
      </c>
      <c r="L12" s="212">
        <f t="shared" si="0"/>
        <v>1764344</v>
      </c>
    </row>
    <row r="13" spans="1:12" ht="39.950000000000003" customHeight="1" x14ac:dyDescent="0.3">
      <c r="A13" s="39" t="s">
        <v>34</v>
      </c>
      <c r="B13" s="40" t="s">
        <v>34</v>
      </c>
      <c r="C13" s="40" t="s">
        <v>35</v>
      </c>
      <c r="D13" s="13">
        <v>6480</v>
      </c>
      <c r="E13" s="13">
        <v>7920</v>
      </c>
      <c r="F13" s="211">
        <f t="shared" si="2"/>
        <v>1440</v>
      </c>
      <c r="G13" s="14" t="s">
        <v>42</v>
      </c>
      <c r="H13" s="14" t="s">
        <v>42</v>
      </c>
      <c r="I13" s="15" t="s">
        <v>42</v>
      </c>
      <c r="J13" s="211">
        <v>256280</v>
      </c>
      <c r="K13" s="211">
        <v>256280</v>
      </c>
      <c r="L13" s="212">
        <f t="shared" si="0"/>
        <v>0</v>
      </c>
    </row>
    <row r="14" spans="1:12" ht="39.950000000000003" customHeight="1" x14ac:dyDescent="0.3">
      <c r="A14" s="222" t="s">
        <v>39</v>
      </c>
      <c r="B14" s="223" t="s">
        <v>39</v>
      </c>
      <c r="C14" s="223" t="s">
        <v>39</v>
      </c>
      <c r="D14" s="13">
        <v>221500</v>
      </c>
      <c r="E14" s="13">
        <v>281019</v>
      </c>
      <c r="F14" s="211">
        <f>E14-D14</f>
        <v>59519</v>
      </c>
      <c r="G14" s="14" t="s">
        <v>36</v>
      </c>
      <c r="H14" s="14" t="s">
        <v>36</v>
      </c>
      <c r="I14" s="14" t="s">
        <v>36</v>
      </c>
      <c r="J14" s="46">
        <v>529257</v>
      </c>
      <c r="K14" s="46">
        <v>525523</v>
      </c>
      <c r="L14" s="212">
        <f t="shared" si="0"/>
        <v>-3734</v>
      </c>
    </row>
    <row r="15" spans="1:12" ht="39.950000000000003" customHeight="1" x14ac:dyDescent="0.3">
      <c r="A15" s="222" t="s">
        <v>76</v>
      </c>
      <c r="B15" s="223" t="s">
        <v>76</v>
      </c>
      <c r="C15" s="223" t="s">
        <v>76</v>
      </c>
      <c r="D15" s="13">
        <v>2356632</v>
      </c>
      <c r="E15" s="13">
        <v>2356632</v>
      </c>
      <c r="F15" s="81">
        <f>E15-D15</f>
        <v>0</v>
      </c>
      <c r="G15" s="14" t="s">
        <v>72</v>
      </c>
      <c r="H15" s="14" t="s">
        <v>77</v>
      </c>
      <c r="I15" s="14" t="s">
        <v>77</v>
      </c>
      <c r="J15" s="46">
        <v>0</v>
      </c>
      <c r="K15" s="46">
        <v>0</v>
      </c>
      <c r="L15" s="212">
        <f t="shared" si="0"/>
        <v>0</v>
      </c>
    </row>
    <row r="16" spans="1:12" ht="39.950000000000003" customHeight="1" x14ac:dyDescent="0.3">
      <c r="A16" s="340"/>
      <c r="B16" s="341"/>
      <c r="C16" s="341"/>
      <c r="D16" s="341"/>
      <c r="E16" s="341"/>
      <c r="F16" s="342"/>
      <c r="G16" s="14" t="s">
        <v>38</v>
      </c>
      <c r="H16" s="14" t="s">
        <v>38</v>
      </c>
      <c r="I16" s="14" t="s">
        <v>38</v>
      </c>
      <c r="J16" s="46">
        <v>1000</v>
      </c>
      <c r="K16" s="46">
        <v>1000</v>
      </c>
      <c r="L16" s="12">
        <f t="shared" si="0"/>
        <v>0</v>
      </c>
    </row>
    <row r="17" spans="1:12" ht="39.950000000000003" customHeight="1" x14ac:dyDescent="0.3">
      <c r="A17" s="343"/>
      <c r="B17" s="344"/>
      <c r="C17" s="344"/>
      <c r="D17" s="344"/>
      <c r="E17" s="344"/>
      <c r="F17" s="345"/>
      <c r="G17" s="40" t="s">
        <v>40</v>
      </c>
      <c r="H17" s="40" t="s">
        <v>40</v>
      </c>
      <c r="I17" s="40" t="s">
        <v>40</v>
      </c>
      <c r="J17" s="13">
        <v>20000</v>
      </c>
      <c r="K17" s="13">
        <v>20000</v>
      </c>
      <c r="L17" s="12">
        <f t="shared" si="0"/>
        <v>0</v>
      </c>
    </row>
    <row r="18" spans="1:12" ht="39.950000000000003" customHeight="1" thickBot="1" x14ac:dyDescent="0.35">
      <c r="A18" s="346"/>
      <c r="B18" s="347"/>
      <c r="C18" s="347"/>
      <c r="D18" s="347"/>
      <c r="E18" s="347"/>
      <c r="F18" s="348"/>
      <c r="G18" s="16" t="s">
        <v>41</v>
      </c>
      <c r="H18" s="16" t="s">
        <v>41</v>
      </c>
      <c r="I18" s="47" t="s">
        <v>41</v>
      </c>
      <c r="J18" s="17">
        <v>20000</v>
      </c>
      <c r="K18" s="17">
        <v>20000</v>
      </c>
      <c r="L18" s="48">
        <f t="shared" si="0"/>
        <v>0</v>
      </c>
    </row>
  </sheetData>
  <mergeCells count="17">
    <mergeCell ref="A1:L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A16:F18"/>
    <mergeCell ref="G8:G10"/>
    <mergeCell ref="A8:A10"/>
    <mergeCell ref="B8:B10"/>
  </mergeCells>
  <phoneticPr fontId="2" type="noConversion"/>
  <pageMargins left="0.93" right="0.6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83"/>
  <sheetViews>
    <sheetView zoomScale="85" zoomScaleNormal="85" workbookViewId="0">
      <selection activeCell="L18" sqref="L18"/>
    </sheetView>
  </sheetViews>
  <sheetFormatPr defaultRowHeight="16.5" x14ac:dyDescent="0.3"/>
  <cols>
    <col min="1" max="3" width="9" style="3" bestFit="1" customWidth="1"/>
    <col min="4" max="4" width="13" style="4" hidden="1" customWidth="1"/>
    <col min="5" max="5" width="57" style="5" hidden="1" customWidth="1"/>
    <col min="6" max="6" width="3.5" style="5" hidden="1" customWidth="1"/>
    <col min="7" max="7" width="13.25" style="4" hidden="1" customWidth="1"/>
    <col min="8" max="10" width="9" style="3" hidden="1" customWidth="1"/>
    <col min="11" max="11" width="13" style="4" bestFit="1" customWidth="1"/>
    <col min="12" max="12" width="57" style="59" customWidth="1"/>
    <col min="13" max="13" width="3.5" style="5" bestFit="1" customWidth="1"/>
    <col min="14" max="14" width="13.625" style="18" customWidth="1"/>
    <col min="15" max="28" width="13" style="6" customWidth="1"/>
    <col min="29" max="29" width="9" style="3"/>
    <col min="30" max="30" width="10.875" style="3" bestFit="1" customWidth="1"/>
    <col min="31" max="31" width="9" style="3"/>
    <col min="32" max="32" width="10.5" style="3" bestFit="1" customWidth="1"/>
    <col min="33" max="16384" width="9" style="3"/>
  </cols>
  <sheetData>
    <row r="1" spans="1:32" ht="18" customHeight="1" x14ac:dyDescent="0.3">
      <c r="A1" s="7" t="s">
        <v>55</v>
      </c>
      <c r="B1" s="21"/>
      <c r="C1" s="21"/>
      <c r="D1" s="23"/>
      <c r="E1" s="24"/>
      <c r="F1" s="24"/>
      <c r="G1" s="23"/>
      <c r="H1" s="7" t="s">
        <v>55</v>
      </c>
      <c r="I1" s="21"/>
      <c r="J1" s="21"/>
      <c r="K1" s="23"/>
      <c r="L1" s="20"/>
      <c r="M1" s="24"/>
      <c r="N1" s="28"/>
    </row>
    <row r="2" spans="1:32" ht="17.100000000000001" customHeight="1" x14ac:dyDescent="0.3">
      <c r="A2" s="61" t="s">
        <v>47</v>
      </c>
      <c r="B2" s="61" t="s">
        <v>48</v>
      </c>
      <c r="C2" s="61" t="s">
        <v>49</v>
      </c>
      <c r="D2" s="62" t="s">
        <v>50</v>
      </c>
      <c r="E2" s="55" t="s">
        <v>221</v>
      </c>
      <c r="F2" s="25"/>
      <c r="G2" s="41"/>
      <c r="H2" s="34" t="s">
        <v>47</v>
      </c>
      <c r="I2" s="34" t="s">
        <v>48</v>
      </c>
      <c r="J2" s="34" t="s">
        <v>49</v>
      </c>
      <c r="K2" s="35" t="s">
        <v>50</v>
      </c>
      <c r="L2" s="55" t="s">
        <v>220</v>
      </c>
      <c r="M2" s="25"/>
      <c r="N2" s="41"/>
    </row>
    <row r="3" spans="1:32" ht="17.100000000000001" customHeight="1" x14ac:dyDescent="0.3">
      <c r="A3" s="359" t="s">
        <v>53</v>
      </c>
      <c r="B3" s="360"/>
      <c r="C3" s="361"/>
      <c r="D3" s="62">
        <f>SUM(D4:D46)</f>
        <v>7212611136</v>
      </c>
      <c r="E3" s="56"/>
      <c r="F3" s="26"/>
      <c r="G3" s="42">
        <f>G7+G10+G21+G35+G37+G39+G44+G46</f>
        <v>7212611136</v>
      </c>
      <c r="H3" s="359" t="s">
        <v>53</v>
      </c>
      <c r="I3" s="360"/>
      <c r="J3" s="361"/>
      <c r="K3" s="35">
        <f>SUM(K4:K46)</f>
        <v>8926180651</v>
      </c>
      <c r="L3" s="56"/>
      <c r="M3" s="26"/>
      <c r="N3" s="136">
        <f>N7+N10+N21+N35+N37+N39+N44+N46</f>
        <v>8926180651</v>
      </c>
    </row>
    <row r="4" spans="1:32" ht="17.100000000000001" customHeight="1" x14ac:dyDescent="0.3">
      <c r="A4" s="362" t="s">
        <v>0</v>
      </c>
      <c r="B4" s="362" t="s">
        <v>56</v>
      </c>
      <c r="C4" s="365" t="s">
        <v>52</v>
      </c>
      <c r="D4" s="358">
        <f>G7</f>
        <v>1084000000</v>
      </c>
      <c r="E4" s="56" t="s">
        <v>57</v>
      </c>
      <c r="F4" s="26"/>
      <c r="G4" s="42">
        <v>399000000</v>
      </c>
      <c r="H4" s="362" t="s">
        <v>0</v>
      </c>
      <c r="I4" s="362" t="s">
        <v>56</v>
      </c>
      <c r="J4" s="365" t="s">
        <v>52</v>
      </c>
      <c r="K4" s="358">
        <f>N7</f>
        <v>1084000000</v>
      </c>
      <c r="L4" s="77" t="s">
        <v>57</v>
      </c>
      <c r="M4" s="120"/>
      <c r="N4" s="136">
        <v>399000000</v>
      </c>
    </row>
    <row r="5" spans="1:32" s="2" customFormat="1" ht="17.100000000000001" customHeight="1" x14ac:dyDescent="0.3">
      <c r="A5" s="363"/>
      <c r="B5" s="363"/>
      <c r="C5" s="365"/>
      <c r="D5" s="358"/>
      <c r="E5" s="57" t="s">
        <v>58</v>
      </c>
      <c r="F5" s="22"/>
      <c r="G5" s="45">
        <v>220000000</v>
      </c>
      <c r="H5" s="363"/>
      <c r="I5" s="363"/>
      <c r="J5" s="365"/>
      <c r="K5" s="358"/>
      <c r="L5" s="78" t="s">
        <v>58</v>
      </c>
      <c r="M5" s="111"/>
      <c r="N5" s="137">
        <v>220000000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3"/>
      <c r="AD5" s="3"/>
      <c r="AE5" s="3"/>
      <c r="AF5" s="3"/>
    </row>
    <row r="6" spans="1:32" s="2" customFormat="1" ht="17.100000000000001" customHeight="1" x14ac:dyDescent="0.3">
      <c r="A6" s="363"/>
      <c r="B6" s="363"/>
      <c r="C6" s="365"/>
      <c r="D6" s="358"/>
      <c r="E6" s="57" t="s">
        <v>59</v>
      </c>
      <c r="F6" s="22"/>
      <c r="G6" s="45">
        <v>465000000</v>
      </c>
      <c r="H6" s="363"/>
      <c r="I6" s="363"/>
      <c r="J6" s="365"/>
      <c r="K6" s="358"/>
      <c r="L6" s="78" t="s">
        <v>59</v>
      </c>
      <c r="M6" s="111"/>
      <c r="N6" s="137">
        <v>465000000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3"/>
      <c r="AD6" s="3"/>
      <c r="AE6" s="3"/>
      <c r="AF6" s="3"/>
    </row>
    <row r="7" spans="1:32" s="2" customFormat="1" ht="17.100000000000001" customHeight="1" x14ac:dyDescent="0.3">
      <c r="A7" s="363"/>
      <c r="B7" s="363"/>
      <c r="C7" s="365"/>
      <c r="D7" s="358"/>
      <c r="E7" s="58"/>
      <c r="F7" s="27" t="s">
        <v>51</v>
      </c>
      <c r="G7" s="43">
        <f>SUM(G4:G6)</f>
        <v>1084000000</v>
      </c>
      <c r="H7" s="363"/>
      <c r="I7" s="363"/>
      <c r="J7" s="365"/>
      <c r="K7" s="358"/>
      <c r="L7" s="139"/>
      <c r="M7" s="121" t="s">
        <v>51</v>
      </c>
      <c r="N7" s="43">
        <f>SUM(N4:N6)</f>
        <v>1084000000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3"/>
      <c r="AD7" s="3"/>
      <c r="AE7" s="3"/>
      <c r="AF7" s="3"/>
    </row>
    <row r="8" spans="1:32" s="2" customFormat="1" ht="17.100000000000001" customHeight="1" x14ac:dyDescent="0.3">
      <c r="A8" s="363"/>
      <c r="B8" s="363"/>
      <c r="C8" s="362" t="s">
        <v>60</v>
      </c>
      <c r="D8" s="366">
        <f>G10</f>
        <v>119000000</v>
      </c>
      <c r="E8" s="56" t="s">
        <v>61</v>
      </c>
      <c r="F8" s="26"/>
      <c r="G8" s="42">
        <v>49000000</v>
      </c>
      <c r="H8" s="363"/>
      <c r="I8" s="363"/>
      <c r="J8" s="362" t="s">
        <v>60</v>
      </c>
      <c r="K8" s="366">
        <f>N10</f>
        <v>101155000</v>
      </c>
      <c r="L8" s="77" t="s">
        <v>61</v>
      </c>
      <c r="M8" s="120"/>
      <c r="N8" s="136">
        <v>49000000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3"/>
      <c r="AD8" s="3"/>
      <c r="AE8" s="3"/>
      <c r="AF8" s="3"/>
    </row>
    <row r="9" spans="1:32" s="63" customFormat="1" ht="17.100000000000001" customHeight="1" x14ac:dyDescent="0.3">
      <c r="A9" s="363"/>
      <c r="B9" s="363"/>
      <c r="C9" s="363"/>
      <c r="D9" s="367"/>
      <c r="E9" s="78" t="s">
        <v>62</v>
      </c>
      <c r="F9" s="111"/>
      <c r="G9" s="137">
        <v>70000000</v>
      </c>
      <c r="H9" s="363"/>
      <c r="I9" s="363"/>
      <c r="J9" s="363"/>
      <c r="K9" s="367"/>
      <c r="L9" s="78" t="s">
        <v>62</v>
      </c>
      <c r="M9" s="111"/>
      <c r="N9" s="137">
        <v>52155000</v>
      </c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4"/>
      <c r="AD9" s="64"/>
      <c r="AE9" s="64"/>
      <c r="AF9" s="64"/>
    </row>
    <row r="10" spans="1:32" s="2" customFormat="1" ht="17.100000000000001" customHeight="1" x14ac:dyDescent="0.3">
      <c r="A10" s="363"/>
      <c r="B10" s="363"/>
      <c r="C10" s="364"/>
      <c r="D10" s="368"/>
      <c r="E10" s="58"/>
      <c r="F10" s="27" t="s">
        <v>51</v>
      </c>
      <c r="G10" s="44">
        <f>SUM(G8:G9)</f>
        <v>119000000</v>
      </c>
      <c r="H10" s="363"/>
      <c r="I10" s="363"/>
      <c r="J10" s="364"/>
      <c r="K10" s="368"/>
      <c r="L10" s="139"/>
      <c r="M10" s="121" t="s">
        <v>51</v>
      </c>
      <c r="N10" s="76">
        <f>SUM(N8:N9)</f>
        <v>101155000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3"/>
      <c r="AD10" s="3"/>
      <c r="AE10" s="3"/>
      <c r="AF10" s="3"/>
    </row>
    <row r="11" spans="1:32" s="2" customFormat="1" ht="17.100000000000001" customHeight="1" x14ac:dyDescent="0.3">
      <c r="A11" s="363"/>
      <c r="B11" s="363"/>
      <c r="C11" s="362" t="s">
        <v>63</v>
      </c>
      <c r="D11" s="366">
        <f>G21</f>
        <v>25964514</v>
      </c>
      <c r="E11" s="265" t="s">
        <v>345</v>
      </c>
      <c r="F11" s="21"/>
      <c r="G11" s="137">
        <v>11964514</v>
      </c>
      <c r="H11" s="363"/>
      <c r="I11" s="363"/>
      <c r="J11" s="362" t="s">
        <v>63</v>
      </c>
      <c r="K11" s="366">
        <f>N21</f>
        <v>1214954514</v>
      </c>
      <c r="L11" s="78" t="s">
        <v>78</v>
      </c>
      <c r="M11" s="111"/>
      <c r="N11" s="136">
        <v>80000000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3"/>
      <c r="AD11" s="3"/>
      <c r="AE11" s="3"/>
      <c r="AF11" s="3"/>
    </row>
    <row r="12" spans="1:32" s="63" customFormat="1" ht="17.100000000000001" customHeight="1" x14ac:dyDescent="0.3">
      <c r="A12" s="363"/>
      <c r="B12" s="363"/>
      <c r="C12" s="363"/>
      <c r="D12" s="367"/>
      <c r="E12" s="265" t="s">
        <v>385</v>
      </c>
      <c r="F12" s="21"/>
      <c r="G12" s="137">
        <v>14000000</v>
      </c>
      <c r="H12" s="363"/>
      <c r="I12" s="363"/>
      <c r="J12" s="363"/>
      <c r="K12" s="367"/>
      <c r="L12" s="78" t="s">
        <v>79</v>
      </c>
      <c r="M12" s="111"/>
      <c r="N12" s="137">
        <v>30000000</v>
      </c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4"/>
      <c r="AD12" s="64"/>
      <c r="AE12" s="64"/>
      <c r="AF12" s="64"/>
    </row>
    <row r="13" spans="1:32" s="63" customFormat="1" ht="17.100000000000001" customHeight="1" x14ac:dyDescent="0.3">
      <c r="A13" s="363"/>
      <c r="B13" s="363"/>
      <c r="C13" s="363"/>
      <c r="D13" s="367"/>
      <c r="E13" s="78"/>
      <c r="F13" s="111"/>
      <c r="G13" s="137"/>
      <c r="H13" s="363"/>
      <c r="I13" s="363"/>
      <c r="J13" s="363"/>
      <c r="K13" s="367"/>
      <c r="L13" s="78" t="s">
        <v>379</v>
      </c>
      <c r="M13" s="111"/>
      <c r="N13" s="137">
        <v>22000000</v>
      </c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4"/>
      <c r="AD13" s="64"/>
      <c r="AE13" s="64"/>
      <c r="AF13" s="64"/>
    </row>
    <row r="14" spans="1:32" s="63" customFormat="1" ht="17.100000000000001" customHeight="1" x14ac:dyDescent="0.3">
      <c r="A14" s="363"/>
      <c r="B14" s="363"/>
      <c r="C14" s="363"/>
      <c r="D14" s="367"/>
      <c r="E14" s="78"/>
      <c r="F14" s="111"/>
      <c r="G14" s="137"/>
      <c r="H14" s="363"/>
      <c r="I14" s="363"/>
      <c r="J14" s="363"/>
      <c r="K14" s="367"/>
      <c r="L14" s="78" t="s">
        <v>368</v>
      </c>
      <c r="M14" s="111"/>
      <c r="N14" s="137">
        <v>30000000</v>
      </c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4"/>
      <c r="AD14" s="64"/>
      <c r="AE14" s="64"/>
      <c r="AF14" s="64"/>
    </row>
    <row r="15" spans="1:32" s="63" customFormat="1" ht="17.100000000000001" customHeight="1" x14ac:dyDescent="0.3">
      <c r="A15" s="363"/>
      <c r="B15" s="363"/>
      <c r="C15" s="363"/>
      <c r="D15" s="367"/>
      <c r="E15" s="78"/>
      <c r="F15" s="111"/>
      <c r="G15" s="137"/>
      <c r="H15" s="363"/>
      <c r="I15" s="363"/>
      <c r="J15" s="363"/>
      <c r="K15" s="367"/>
      <c r="L15" s="140" t="s">
        <v>382</v>
      </c>
      <c r="M15" s="111"/>
      <c r="N15" s="137">
        <v>80000000</v>
      </c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4"/>
      <c r="AD15" s="64"/>
      <c r="AE15" s="64"/>
      <c r="AF15" s="64"/>
    </row>
    <row r="16" spans="1:32" s="63" customFormat="1" ht="17.100000000000001" customHeight="1" x14ac:dyDescent="0.3">
      <c r="A16" s="363"/>
      <c r="B16" s="363"/>
      <c r="C16" s="363"/>
      <c r="D16" s="367"/>
      <c r="E16" s="78"/>
      <c r="F16" s="111"/>
      <c r="G16" s="137"/>
      <c r="H16" s="363"/>
      <c r="I16" s="363"/>
      <c r="J16" s="363"/>
      <c r="K16" s="367"/>
      <c r="L16" s="192" t="s">
        <v>372</v>
      </c>
      <c r="M16" s="111"/>
      <c r="N16" s="137">
        <v>920000000</v>
      </c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4"/>
      <c r="AD16" s="64"/>
      <c r="AE16" s="64"/>
      <c r="AF16" s="64"/>
    </row>
    <row r="17" spans="1:32" s="63" customFormat="1" ht="17.100000000000001" customHeight="1" x14ac:dyDescent="0.3">
      <c r="A17" s="363"/>
      <c r="B17" s="363"/>
      <c r="C17" s="363"/>
      <c r="D17" s="367"/>
      <c r="E17" s="78"/>
      <c r="F17" s="111"/>
      <c r="G17" s="137"/>
      <c r="H17" s="363"/>
      <c r="I17" s="363"/>
      <c r="J17" s="363"/>
      <c r="K17" s="367"/>
      <c r="L17" s="200" t="s">
        <v>373</v>
      </c>
      <c r="M17" s="111"/>
      <c r="N17" s="137">
        <v>14250000</v>
      </c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4"/>
      <c r="AD17" s="64"/>
      <c r="AE17" s="64"/>
      <c r="AF17" s="64"/>
    </row>
    <row r="18" spans="1:32" s="2" customFormat="1" ht="16.5" customHeight="1" x14ac:dyDescent="0.3">
      <c r="A18" s="363"/>
      <c r="B18" s="363"/>
      <c r="C18" s="363"/>
      <c r="D18" s="367"/>
      <c r="E18" s="78"/>
      <c r="F18" s="111"/>
      <c r="G18" s="137"/>
      <c r="H18" s="363"/>
      <c r="I18" s="363"/>
      <c r="J18" s="363"/>
      <c r="K18" s="367"/>
      <c r="L18" s="200" t="s">
        <v>375</v>
      </c>
      <c r="M18" s="111"/>
      <c r="N18" s="137">
        <v>12740000</v>
      </c>
      <c r="O18" s="6"/>
      <c r="P18" s="65"/>
      <c r="Q18" s="65"/>
      <c r="R18" s="65"/>
      <c r="S18" s="65"/>
      <c r="T18" s="65"/>
      <c r="U18" s="6"/>
      <c r="V18" s="6"/>
      <c r="W18" s="6"/>
      <c r="X18" s="6"/>
      <c r="Y18" s="6"/>
      <c r="Z18" s="6"/>
      <c r="AA18" s="6"/>
      <c r="AB18" s="6"/>
      <c r="AC18" s="3"/>
      <c r="AD18" s="3"/>
      <c r="AE18" s="3"/>
      <c r="AF18" s="3"/>
    </row>
    <row r="19" spans="1:32" s="63" customFormat="1" ht="16.5" customHeight="1" x14ac:dyDescent="0.3">
      <c r="A19" s="363"/>
      <c r="B19" s="363"/>
      <c r="C19" s="363"/>
      <c r="D19" s="367"/>
      <c r="E19" s="78"/>
      <c r="F19" s="111"/>
      <c r="G19" s="137"/>
      <c r="H19" s="363"/>
      <c r="I19" s="363"/>
      <c r="J19" s="363"/>
      <c r="K19" s="367"/>
      <c r="L19" s="265" t="s">
        <v>345</v>
      </c>
      <c r="M19" s="21"/>
      <c r="N19" s="137">
        <v>11964514</v>
      </c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4"/>
      <c r="AD19" s="64"/>
      <c r="AE19" s="64"/>
      <c r="AF19" s="64"/>
    </row>
    <row r="20" spans="1:32" s="2" customFormat="1" ht="17.100000000000001" customHeight="1" x14ac:dyDescent="0.3">
      <c r="A20" s="363"/>
      <c r="B20" s="363"/>
      <c r="C20" s="363"/>
      <c r="D20" s="367"/>
      <c r="E20" s="78"/>
      <c r="F20" s="66"/>
      <c r="G20" s="67"/>
      <c r="H20" s="363"/>
      <c r="I20" s="363"/>
      <c r="J20" s="363"/>
      <c r="K20" s="367"/>
      <c r="L20" s="192" t="s">
        <v>383</v>
      </c>
      <c r="M20" s="111"/>
      <c r="N20" s="137">
        <v>14000000</v>
      </c>
      <c r="O20" s="6"/>
      <c r="P20" s="65"/>
      <c r="Q20" s="65"/>
      <c r="R20" s="65"/>
      <c r="S20" s="65"/>
      <c r="T20" s="65"/>
      <c r="U20" s="6"/>
      <c r="V20" s="6"/>
      <c r="W20" s="6"/>
      <c r="X20" s="6"/>
      <c r="Y20" s="6"/>
      <c r="Z20" s="3"/>
      <c r="AA20" s="3"/>
      <c r="AB20" s="3"/>
      <c r="AC20" s="3"/>
    </row>
    <row r="21" spans="1:32" s="2" customFormat="1" ht="17.100000000000001" customHeight="1" x14ac:dyDescent="0.3">
      <c r="A21" s="364"/>
      <c r="B21" s="364"/>
      <c r="C21" s="364"/>
      <c r="D21" s="368"/>
      <c r="E21" s="58"/>
      <c r="F21" s="27" t="s">
        <v>51</v>
      </c>
      <c r="G21" s="44">
        <f>SUM(G11:G20)</f>
        <v>25964514</v>
      </c>
      <c r="H21" s="364"/>
      <c r="I21" s="364"/>
      <c r="J21" s="364"/>
      <c r="K21" s="368"/>
      <c r="L21" s="139"/>
      <c r="M21" s="121" t="s">
        <v>51</v>
      </c>
      <c r="N21" s="76">
        <f>SUM(N11:N20)</f>
        <v>1214954514</v>
      </c>
      <c r="O21" s="6"/>
      <c r="P21" s="65"/>
      <c r="Q21" s="65"/>
      <c r="R21" s="65"/>
      <c r="S21" s="65"/>
      <c r="T21" s="65"/>
      <c r="U21" s="6"/>
      <c r="V21" s="6"/>
      <c r="W21" s="6"/>
      <c r="X21" s="6"/>
      <c r="Y21" s="6"/>
      <c r="Z21" s="3"/>
      <c r="AA21" s="3"/>
      <c r="AB21" s="3"/>
      <c r="AC21" s="3"/>
    </row>
    <row r="22" spans="1:32" s="2" customFormat="1" ht="17.100000000000001" customHeight="1" x14ac:dyDescent="0.3">
      <c r="A22" s="365" t="s">
        <v>64</v>
      </c>
      <c r="B22" s="365" t="s">
        <v>64</v>
      </c>
      <c r="C22" s="365" t="s">
        <v>64</v>
      </c>
      <c r="D22" s="358">
        <f>G35</f>
        <v>3249034490</v>
      </c>
      <c r="E22" s="246" t="s">
        <v>386</v>
      </c>
      <c r="F22" s="255"/>
      <c r="G22" s="70">
        <f>G23+G24</f>
        <v>23000000</v>
      </c>
      <c r="H22" s="365" t="s">
        <v>64</v>
      </c>
      <c r="I22" s="365" t="s">
        <v>64</v>
      </c>
      <c r="J22" s="365" t="s">
        <v>64</v>
      </c>
      <c r="K22" s="358">
        <f>N35</f>
        <v>3730500000</v>
      </c>
      <c r="L22" s="77" t="s">
        <v>80</v>
      </c>
      <c r="M22" s="120"/>
      <c r="N22" s="70">
        <f>N23+N24</f>
        <v>23000000</v>
      </c>
      <c r="O22" s="6"/>
      <c r="P22" s="335"/>
      <c r="Q22" s="65"/>
      <c r="R22" s="65"/>
      <c r="S22" s="65"/>
      <c r="T22" s="65"/>
      <c r="U22" s="6"/>
      <c r="V22" s="6"/>
      <c r="W22" s="6"/>
      <c r="X22" s="6"/>
      <c r="Y22" s="6"/>
      <c r="Z22" s="3"/>
      <c r="AA22" s="3"/>
      <c r="AB22" s="3"/>
      <c r="AC22" s="3"/>
    </row>
    <row r="23" spans="1:32" ht="17.100000000000001" customHeight="1" x14ac:dyDescent="0.3">
      <c r="A23" s="365"/>
      <c r="B23" s="365"/>
      <c r="C23" s="365"/>
      <c r="D23" s="358"/>
      <c r="E23" s="337" t="s">
        <v>387</v>
      </c>
      <c r="F23" s="64"/>
      <c r="G23" s="75">
        <v>16000000</v>
      </c>
      <c r="H23" s="365"/>
      <c r="I23" s="365"/>
      <c r="J23" s="365"/>
      <c r="K23" s="358"/>
      <c r="L23" s="73" t="s">
        <v>81</v>
      </c>
      <c r="M23" s="74"/>
      <c r="N23" s="75">
        <v>16000000</v>
      </c>
      <c r="P23" s="336"/>
      <c r="Q23" s="65"/>
      <c r="R23" s="65"/>
      <c r="S23" s="65"/>
      <c r="T23" s="65"/>
      <c r="Z23" s="3"/>
      <c r="AA23" s="3"/>
      <c r="AB23" s="3"/>
    </row>
    <row r="24" spans="1:32" ht="17.100000000000001" customHeight="1" x14ac:dyDescent="0.3">
      <c r="A24" s="365"/>
      <c r="B24" s="365"/>
      <c r="C24" s="365"/>
      <c r="D24" s="358"/>
      <c r="E24" s="337" t="s">
        <v>388</v>
      </c>
      <c r="F24" s="64"/>
      <c r="G24" s="75">
        <v>7000000</v>
      </c>
      <c r="H24" s="365"/>
      <c r="I24" s="365"/>
      <c r="J24" s="365"/>
      <c r="K24" s="358"/>
      <c r="L24" s="73" t="s">
        <v>82</v>
      </c>
      <c r="M24" s="74"/>
      <c r="N24" s="75">
        <v>7000000</v>
      </c>
      <c r="P24" s="336"/>
      <c r="Q24" s="65"/>
      <c r="R24" s="65"/>
      <c r="S24" s="65"/>
      <c r="T24" s="65"/>
      <c r="Z24" s="3"/>
      <c r="AA24" s="3"/>
      <c r="AB24" s="3"/>
    </row>
    <row r="25" spans="1:32" ht="17.100000000000001" customHeight="1" x14ac:dyDescent="0.3">
      <c r="A25" s="365"/>
      <c r="B25" s="365"/>
      <c r="C25" s="365"/>
      <c r="D25" s="358"/>
      <c r="E25" s="265" t="s">
        <v>389</v>
      </c>
      <c r="F25" s="21"/>
      <c r="G25" s="137">
        <v>13000000</v>
      </c>
      <c r="H25" s="365"/>
      <c r="I25" s="365"/>
      <c r="J25" s="365"/>
      <c r="K25" s="358"/>
      <c r="L25" s="78" t="s">
        <v>83</v>
      </c>
      <c r="M25" s="111"/>
      <c r="N25" s="137">
        <v>15000000</v>
      </c>
      <c r="P25" s="174"/>
      <c r="Q25" s="65"/>
      <c r="R25" s="65"/>
      <c r="S25" s="65"/>
      <c r="T25" s="65"/>
      <c r="Z25" s="3"/>
      <c r="AA25" s="3"/>
      <c r="AB25" s="3"/>
    </row>
    <row r="26" spans="1:32" ht="17.100000000000001" customHeight="1" x14ac:dyDescent="0.3">
      <c r="A26" s="365"/>
      <c r="B26" s="365"/>
      <c r="C26" s="365"/>
      <c r="D26" s="358"/>
      <c r="E26" s="265" t="s">
        <v>390</v>
      </c>
      <c r="F26" s="21"/>
      <c r="G26" s="137">
        <v>15000000</v>
      </c>
      <c r="H26" s="365"/>
      <c r="I26" s="365"/>
      <c r="J26" s="365"/>
      <c r="K26" s="358"/>
      <c r="L26" s="78" t="s">
        <v>84</v>
      </c>
      <c r="M26" s="111"/>
      <c r="N26" s="137">
        <v>13000000</v>
      </c>
      <c r="P26" s="174"/>
      <c r="Q26" s="65"/>
      <c r="R26" s="65"/>
      <c r="S26" s="65"/>
      <c r="T26" s="65"/>
      <c r="Z26" s="3"/>
      <c r="AA26" s="3"/>
      <c r="AB26" s="3"/>
    </row>
    <row r="27" spans="1:32" ht="17.100000000000001" customHeight="1" x14ac:dyDescent="0.3">
      <c r="A27" s="365"/>
      <c r="B27" s="365"/>
      <c r="C27" s="365"/>
      <c r="D27" s="358"/>
      <c r="E27" s="78" t="s">
        <v>391</v>
      </c>
      <c r="F27" s="24"/>
      <c r="G27" s="137">
        <v>2317934490</v>
      </c>
      <c r="H27" s="365"/>
      <c r="I27" s="365"/>
      <c r="J27" s="365"/>
      <c r="K27" s="358"/>
      <c r="L27" s="78" t="s">
        <v>85</v>
      </c>
      <c r="M27" s="111"/>
      <c r="N27" s="137">
        <v>2195900000</v>
      </c>
      <c r="P27" s="174"/>
      <c r="Q27" s="65"/>
      <c r="R27" s="65"/>
      <c r="S27" s="65"/>
      <c r="T27" s="65"/>
      <c r="Z27" s="3"/>
      <c r="AA27" s="3"/>
      <c r="AB27" s="3"/>
    </row>
    <row r="28" spans="1:32" s="5" customFormat="1" ht="17.100000000000001" customHeight="1" x14ac:dyDescent="0.3">
      <c r="A28" s="365"/>
      <c r="B28" s="365"/>
      <c r="C28" s="365"/>
      <c r="D28" s="358"/>
      <c r="E28" s="265" t="s">
        <v>392</v>
      </c>
      <c r="F28" s="21"/>
      <c r="G28" s="137">
        <v>600000000</v>
      </c>
      <c r="H28" s="365"/>
      <c r="I28" s="365"/>
      <c r="J28" s="365"/>
      <c r="K28" s="358"/>
      <c r="L28" s="78" t="s">
        <v>86</v>
      </c>
      <c r="M28" s="111"/>
      <c r="N28" s="137">
        <v>1220000000</v>
      </c>
      <c r="O28" s="6"/>
      <c r="P28" s="174"/>
      <c r="Q28" s="65"/>
      <c r="R28" s="65"/>
      <c r="S28" s="65"/>
      <c r="T28" s="65"/>
      <c r="U28" s="6"/>
      <c r="V28" s="6"/>
      <c r="W28" s="6"/>
      <c r="X28" s="6"/>
      <c r="Y28" s="6"/>
    </row>
    <row r="29" spans="1:32" ht="17.100000000000001" customHeight="1" x14ac:dyDescent="0.3">
      <c r="A29" s="365"/>
      <c r="B29" s="365"/>
      <c r="C29" s="365"/>
      <c r="D29" s="358"/>
      <c r="E29" s="265" t="s">
        <v>393</v>
      </c>
      <c r="F29" s="21"/>
      <c r="G29" s="137">
        <v>150000000</v>
      </c>
      <c r="H29" s="365"/>
      <c r="I29" s="365"/>
      <c r="J29" s="365"/>
      <c r="K29" s="358"/>
      <c r="L29" s="78" t="s">
        <v>87</v>
      </c>
      <c r="M29" s="111"/>
      <c r="N29" s="137">
        <v>150000000</v>
      </c>
      <c r="P29" s="174"/>
      <c r="Q29" s="65"/>
      <c r="R29" s="65"/>
      <c r="S29" s="65"/>
      <c r="T29" s="65"/>
      <c r="Z29" s="3"/>
      <c r="AA29" s="3"/>
      <c r="AB29" s="3"/>
    </row>
    <row r="30" spans="1:32" ht="17.100000000000001" customHeight="1" x14ac:dyDescent="0.3">
      <c r="A30" s="365"/>
      <c r="B30" s="365"/>
      <c r="C30" s="365"/>
      <c r="D30" s="358"/>
      <c r="E30" s="265" t="s">
        <v>394</v>
      </c>
      <c r="F30" s="21"/>
      <c r="G30" s="68">
        <f>G31+G32</f>
        <v>61500000</v>
      </c>
      <c r="H30" s="365"/>
      <c r="I30" s="365"/>
      <c r="J30" s="365"/>
      <c r="K30" s="358"/>
      <c r="L30" s="78" t="s">
        <v>88</v>
      </c>
      <c r="M30" s="111"/>
      <c r="N30" s="68">
        <f>N31+N32</f>
        <v>55000000</v>
      </c>
      <c r="P30" s="335"/>
      <c r="Q30" s="65"/>
      <c r="R30" s="65"/>
      <c r="S30" s="65"/>
      <c r="T30" s="65"/>
      <c r="Z30" s="3"/>
      <c r="AA30" s="3"/>
      <c r="AB30" s="3"/>
    </row>
    <row r="31" spans="1:32" ht="17.100000000000001" customHeight="1" x14ac:dyDescent="0.3">
      <c r="A31" s="365"/>
      <c r="B31" s="365"/>
      <c r="C31" s="365"/>
      <c r="D31" s="358"/>
      <c r="E31" s="337" t="s">
        <v>395</v>
      </c>
      <c r="F31" s="64"/>
      <c r="G31" s="75">
        <v>55000000</v>
      </c>
      <c r="H31" s="365"/>
      <c r="I31" s="365"/>
      <c r="J31" s="365"/>
      <c r="K31" s="358"/>
      <c r="L31" s="73" t="s">
        <v>196</v>
      </c>
      <c r="M31" s="74"/>
      <c r="N31" s="75">
        <v>55000000</v>
      </c>
      <c r="P31" s="336"/>
      <c r="Q31" s="65"/>
      <c r="R31" s="65"/>
      <c r="S31" s="65"/>
      <c r="T31" s="65"/>
      <c r="Z31" s="3"/>
      <c r="AA31" s="3"/>
      <c r="AB31" s="3"/>
    </row>
    <row r="32" spans="1:32" ht="17.100000000000001" customHeight="1" x14ac:dyDescent="0.3">
      <c r="A32" s="365"/>
      <c r="B32" s="365"/>
      <c r="C32" s="365"/>
      <c r="D32" s="358"/>
      <c r="E32" s="337" t="s">
        <v>396</v>
      </c>
      <c r="F32" s="64"/>
      <c r="G32" s="75">
        <v>6500000</v>
      </c>
      <c r="H32" s="365"/>
      <c r="I32" s="365"/>
      <c r="J32" s="365"/>
      <c r="K32" s="358"/>
      <c r="L32" s="73" t="s">
        <v>89</v>
      </c>
      <c r="M32" s="74"/>
      <c r="N32" s="75">
        <v>0</v>
      </c>
      <c r="P32" s="336"/>
      <c r="Q32" s="65"/>
      <c r="R32" s="65"/>
      <c r="S32" s="65"/>
      <c r="T32" s="65"/>
      <c r="Z32" s="3"/>
      <c r="AA32" s="3"/>
      <c r="AB32" s="3"/>
    </row>
    <row r="33" spans="1:29" s="64" customFormat="1" ht="17.100000000000001" customHeight="1" x14ac:dyDescent="0.3">
      <c r="A33" s="365"/>
      <c r="B33" s="365"/>
      <c r="C33" s="365"/>
      <c r="D33" s="358"/>
      <c r="E33" s="278" t="s">
        <v>397</v>
      </c>
      <c r="F33" s="21"/>
      <c r="G33" s="137">
        <v>38600000</v>
      </c>
      <c r="H33" s="365"/>
      <c r="I33" s="365"/>
      <c r="J33" s="365"/>
      <c r="K33" s="358"/>
      <c r="L33" s="140" t="s">
        <v>90</v>
      </c>
      <c r="M33" s="111"/>
      <c r="N33" s="137">
        <v>38600000</v>
      </c>
      <c r="O33" s="65"/>
      <c r="P33" s="174"/>
      <c r="Q33" s="65"/>
      <c r="R33" s="65"/>
      <c r="S33" s="65"/>
      <c r="T33" s="65"/>
      <c r="U33" s="65"/>
      <c r="V33" s="65"/>
      <c r="W33" s="65"/>
      <c r="X33" s="65"/>
      <c r="Y33" s="65"/>
    </row>
    <row r="34" spans="1:29" ht="17.100000000000001" customHeight="1" x14ac:dyDescent="0.3">
      <c r="A34" s="365"/>
      <c r="B34" s="365"/>
      <c r="C34" s="365"/>
      <c r="D34" s="358"/>
      <c r="E34" s="278" t="s">
        <v>398</v>
      </c>
      <c r="F34" s="21"/>
      <c r="G34" s="137">
        <v>30000000</v>
      </c>
      <c r="H34" s="365"/>
      <c r="I34" s="365"/>
      <c r="J34" s="365"/>
      <c r="K34" s="358"/>
      <c r="L34" s="140" t="s">
        <v>91</v>
      </c>
      <c r="M34" s="111"/>
      <c r="N34" s="137">
        <v>20000000</v>
      </c>
      <c r="P34" s="174"/>
      <c r="Q34" s="65"/>
      <c r="R34" s="65"/>
      <c r="S34" s="65"/>
      <c r="T34" s="65"/>
      <c r="Z34" s="3"/>
      <c r="AA34" s="3"/>
      <c r="AB34" s="3"/>
    </row>
    <row r="35" spans="1:29" ht="17.100000000000001" customHeight="1" x14ac:dyDescent="0.3">
      <c r="A35" s="365"/>
      <c r="B35" s="365"/>
      <c r="C35" s="365"/>
      <c r="D35" s="358"/>
      <c r="E35" s="71"/>
      <c r="F35" s="72" t="s">
        <v>92</v>
      </c>
      <c r="G35" s="69">
        <f>SUM(G22:G34)-G23-G24-G31-G32</f>
        <v>3249034490</v>
      </c>
      <c r="H35" s="365"/>
      <c r="I35" s="365"/>
      <c r="J35" s="365"/>
      <c r="K35" s="358"/>
      <c r="L35" s="71"/>
      <c r="M35" s="72" t="s">
        <v>92</v>
      </c>
      <c r="N35" s="76">
        <f>SUM(N22:N34)-N23-N24-N31-N32</f>
        <v>3730500000</v>
      </c>
      <c r="P35" s="65"/>
      <c r="Q35" s="65"/>
      <c r="R35" s="65"/>
      <c r="S35" s="65"/>
      <c r="T35" s="65"/>
      <c r="Z35" s="3"/>
      <c r="AA35" s="3"/>
      <c r="AB35" s="3"/>
    </row>
    <row r="36" spans="1:29" ht="17.100000000000001" customHeight="1" x14ac:dyDescent="0.3">
      <c r="A36" s="365" t="s">
        <v>45</v>
      </c>
      <c r="B36" s="365" t="s">
        <v>45</v>
      </c>
      <c r="C36" s="365" t="s">
        <v>45</v>
      </c>
      <c r="D36" s="358">
        <f>G37</f>
        <v>150000000</v>
      </c>
      <c r="E36" s="246" t="s">
        <v>399</v>
      </c>
      <c r="F36" s="255"/>
      <c r="G36" s="136">
        <v>150000000</v>
      </c>
      <c r="H36" s="365" t="s">
        <v>45</v>
      </c>
      <c r="I36" s="365" t="s">
        <v>45</v>
      </c>
      <c r="J36" s="365" t="s">
        <v>45</v>
      </c>
      <c r="K36" s="358">
        <f>N37</f>
        <v>150000000</v>
      </c>
      <c r="L36" s="77" t="s">
        <v>93</v>
      </c>
      <c r="M36" s="120"/>
      <c r="N36" s="136">
        <v>150000000</v>
      </c>
      <c r="P36" s="65"/>
      <c r="Q36" s="65"/>
      <c r="R36" s="65"/>
      <c r="S36" s="65"/>
      <c r="T36" s="65"/>
      <c r="Z36" s="3"/>
      <c r="AA36" s="3"/>
      <c r="AB36" s="3"/>
    </row>
    <row r="37" spans="1:29" s="2" customFormat="1" ht="17.100000000000001" customHeight="1" x14ac:dyDescent="0.3">
      <c r="A37" s="365"/>
      <c r="B37" s="365"/>
      <c r="C37" s="365"/>
      <c r="D37" s="358"/>
      <c r="E37" s="253"/>
      <c r="F37" s="292" t="s">
        <v>51</v>
      </c>
      <c r="G37" s="76">
        <f>G36</f>
        <v>150000000</v>
      </c>
      <c r="H37" s="365"/>
      <c r="I37" s="365"/>
      <c r="J37" s="365"/>
      <c r="K37" s="358"/>
      <c r="L37" s="139"/>
      <c r="M37" s="121" t="s">
        <v>92</v>
      </c>
      <c r="N37" s="76">
        <f>N36</f>
        <v>150000000</v>
      </c>
      <c r="O37" s="6"/>
      <c r="P37" s="65"/>
      <c r="Q37" s="65"/>
      <c r="R37" s="65"/>
      <c r="S37" s="65"/>
      <c r="T37" s="65"/>
      <c r="U37" s="6"/>
      <c r="V37" s="6"/>
      <c r="W37" s="6"/>
      <c r="X37" s="6"/>
      <c r="Y37" s="6"/>
      <c r="Z37" s="3"/>
      <c r="AA37" s="3"/>
      <c r="AB37" s="3"/>
      <c r="AC37" s="3"/>
    </row>
    <row r="38" spans="1:29" ht="17.100000000000001" customHeight="1" x14ac:dyDescent="0.3">
      <c r="A38" s="365" t="s">
        <v>65</v>
      </c>
      <c r="B38" s="365" t="s">
        <v>65</v>
      </c>
      <c r="C38" s="365" t="s">
        <v>65</v>
      </c>
      <c r="D38" s="358">
        <f>G39</f>
        <v>6480000</v>
      </c>
      <c r="E38" s="338" t="s">
        <v>400</v>
      </c>
      <c r="F38" s="255"/>
      <c r="G38" s="136">
        <v>6480000</v>
      </c>
      <c r="H38" s="365" t="s">
        <v>65</v>
      </c>
      <c r="I38" s="365" t="s">
        <v>65</v>
      </c>
      <c r="J38" s="365" t="s">
        <v>65</v>
      </c>
      <c r="K38" s="358">
        <f>N39</f>
        <v>7920000</v>
      </c>
      <c r="L38" s="141" t="s">
        <v>94</v>
      </c>
      <c r="M38" s="120"/>
      <c r="N38" s="136">
        <v>7920000</v>
      </c>
      <c r="P38" s="174"/>
      <c r="Q38" s="65"/>
      <c r="R38" s="65"/>
      <c r="S38" s="65"/>
      <c r="T38" s="65"/>
    </row>
    <row r="39" spans="1:29" ht="17.100000000000001" customHeight="1" x14ac:dyDescent="0.3">
      <c r="A39" s="365"/>
      <c r="B39" s="365"/>
      <c r="C39" s="365"/>
      <c r="D39" s="358"/>
      <c r="E39" s="253"/>
      <c r="F39" s="292" t="s">
        <v>51</v>
      </c>
      <c r="G39" s="76">
        <f>G38</f>
        <v>6480000</v>
      </c>
      <c r="H39" s="365"/>
      <c r="I39" s="365"/>
      <c r="J39" s="365"/>
      <c r="K39" s="358"/>
      <c r="L39" s="139"/>
      <c r="M39" s="121" t="s">
        <v>92</v>
      </c>
      <c r="N39" s="76">
        <f>N38</f>
        <v>7920000</v>
      </c>
      <c r="P39" s="174"/>
      <c r="Q39" s="65"/>
      <c r="R39" s="65"/>
      <c r="S39" s="65"/>
      <c r="T39" s="65"/>
    </row>
    <row r="40" spans="1:29" ht="17.100000000000001" customHeight="1" x14ac:dyDescent="0.3">
      <c r="A40" s="365" t="s">
        <v>66</v>
      </c>
      <c r="B40" s="365" t="s">
        <v>66</v>
      </c>
      <c r="C40" s="365" t="s">
        <v>66</v>
      </c>
      <c r="D40" s="358">
        <f>G44</f>
        <v>221500000</v>
      </c>
      <c r="E40" s="246" t="s">
        <v>67</v>
      </c>
      <c r="F40" s="255"/>
      <c r="G40" s="137">
        <v>4000000</v>
      </c>
      <c r="H40" s="365" t="s">
        <v>66</v>
      </c>
      <c r="I40" s="365" t="s">
        <v>66</v>
      </c>
      <c r="J40" s="365" t="s">
        <v>66</v>
      </c>
      <c r="K40" s="358">
        <f>N44</f>
        <v>281019005</v>
      </c>
      <c r="L40" s="77" t="s">
        <v>67</v>
      </c>
      <c r="M40" s="120"/>
      <c r="N40" s="137">
        <v>35000000</v>
      </c>
      <c r="P40" s="174"/>
      <c r="Q40" s="65"/>
      <c r="R40" s="65"/>
      <c r="S40" s="65"/>
      <c r="T40" s="65"/>
    </row>
    <row r="41" spans="1:29" ht="17.100000000000001" customHeight="1" x14ac:dyDescent="0.3">
      <c r="A41" s="365"/>
      <c r="B41" s="365"/>
      <c r="C41" s="365"/>
      <c r="D41" s="358"/>
      <c r="E41" s="265" t="s">
        <v>68</v>
      </c>
      <c r="F41" s="21"/>
      <c r="G41" s="137">
        <v>160000000</v>
      </c>
      <c r="H41" s="365"/>
      <c r="I41" s="365"/>
      <c r="J41" s="365"/>
      <c r="K41" s="358"/>
      <c r="L41" s="78" t="s">
        <v>68</v>
      </c>
      <c r="M41" s="111"/>
      <c r="N41" s="137">
        <v>189914000</v>
      </c>
      <c r="P41" s="174"/>
      <c r="Q41" s="65"/>
      <c r="R41" s="65"/>
      <c r="S41" s="65"/>
      <c r="T41" s="65"/>
    </row>
    <row r="42" spans="1:29" ht="17.100000000000001" customHeight="1" x14ac:dyDescent="0.3">
      <c r="A42" s="365"/>
      <c r="B42" s="365"/>
      <c r="C42" s="365"/>
      <c r="D42" s="358"/>
      <c r="E42" s="265" t="s">
        <v>69</v>
      </c>
      <c r="F42" s="21"/>
      <c r="G42" s="137">
        <v>7500000</v>
      </c>
      <c r="H42" s="365"/>
      <c r="I42" s="365"/>
      <c r="J42" s="365"/>
      <c r="K42" s="358"/>
      <c r="L42" s="78" t="s">
        <v>69</v>
      </c>
      <c r="M42" s="111"/>
      <c r="N42" s="137">
        <v>6105005</v>
      </c>
      <c r="P42" s="174"/>
      <c r="Q42" s="65"/>
      <c r="R42" s="65"/>
      <c r="S42" s="65"/>
      <c r="T42" s="65"/>
    </row>
    <row r="43" spans="1:29" s="5" customFormat="1" ht="17.100000000000001" customHeight="1" x14ac:dyDescent="0.3">
      <c r="A43" s="365"/>
      <c r="B43" s="365"/>
      <c r="C43" s="365"/>
      <c r="D43" s="358"/>
      <c r="E43" s="265" t="s">
        <v>401</v>
      </c>
      <c r="F43" s="21"/>
      <c r="G43" s="137">
        <v>50000000</v>
      </c>
      <c r="H43" s="365"/>
      <c r="I43" s="365"/>
      <c r="J43" s="365"/>
      <c r="K43" s="358"/>
      <c r="L43" s="78" t="s">
        <v>197</v>
      </c>
      <c r="M43" s="111"/>
      <c r="N43" s="137">
        <v>50000000</v>
      </c>
      <c r="O43" s="6"/>
      <c r="P43" s="174"/>
      <c r="Q43" s="65"/>
      <c r="R43" s="65"/>
      <c r="S43" s="65"/>
      <c r="T43" s="65"/>
      <c r="U43" s="6"/>
      <c r="V43" s="6"/>
      <c r="W43" s="6"/>
      <c r="X43" s="6"/>
      <c r="Y43" s="6"/>
      <c r="Z43" s="6"/>
      <c r="AA43" s="6"/>
      <c r="AB43" s="6"/>
    </row>
    <row r="44" spans="1:29" ht="17.100000000000001" customHeight="1" x14ac:dyDescent="0.3">
      <c r="A44" s="365"/>
      <c r="B44" s="365"/>
      <c r="C44" s="365"/>
      <c r="D44" s="358"/>
      <c r="E44" s="253"/>
      <c r="F44" s="292" t="s">
        <v>51</v>
      </c>
      <c r="G44" s="76">
        <f>SUM(G40:G43)</f>
        <v>221500000</v>
      </c>
      <c r="H44" s="365"/>
      <c r="I44" s="365"/>
      <c r="J44" s="365"/>
      <c r="K44" s="358"/>
      <c r="L44" s="139"/>
      <c r="M44" s="121" t="s">
        <v>51</v>
      </c>
      <c r="N44" s="76">
        <f>SUM(N40:N43)</f>
        <v>281019005</v>
      </c>
      <c r="P44" s="174"/>
      <c r="Q44" s="65"/>
      <c r="R44" s="65"/>
      <c r="S44" s="65"/>
      <c r="T44" s="65"/>
    </row>
    <row r="45" spans="1:29" ht="17.100000000000001" customHeight="1" x14ac:dyDescent="0.3">
      <c r="A45" s="369" t="s">
        <v>70</v>
      </c>
      <c r="B45" s="369" t="s">
        <v>70</v>
      </c>
      <c r="C45" s="369" t="s">
        <v>70</v>
      </c>
      <c r="D45" s="370">
        <f>G46</f>
        <v>2356632132</v>
      </c>
      <c r="E45" s="56" t="s">
        <v>71</v>
      </c>
      <c r="F45" s="26"/>
      <c r="G45" s="136">
        <v>2356632132</v>
      </c>
      <c r="H45" s="369" t="s">
        <v>70</v>
      </c>
      <c r="I45" s="369" t="s">
        <v>70</v>
      </c>
      <c r="J45" s="369" t="s">
        <v>70</v>
      </c>
      <c r="K45" s="370">
        <f>N46</f>
        <v>2356632132</v>
      </c>
      <c r="L45" s="77" t="s">
        <v>71</v>
      </c>
      <c r="M45" s="120"/>
      <c r="N45" s="136">
        <v>2356632132</v>
      </c>
      <c r="P45" s="174"/>
      <c r="Q45" s="65"/>
      <c r="R45" s="65"/>
      <c r="S45" s="65"/>
      <c r="T45" s="65"/>
    </row>
    <row r="46" spans="1:29" ht="17.100000000000001" customHeight="1" x14ac:dyDescent="0.3">
      <c r="A46" s="365"/>
      <c r="B46" s="365"/>
      <c r="C46" s="365"/>
      <c r="D46" s="358"/>
      <c r="E46" s="58"/>
      <c r="F46" s="27" t="s">
        <v>51</v>
      </c>
      <c r="G46" s="44">
        <f>G45</f>
        <v>2356632132</v>
      </c>
      <c r="H46" s="365"/>
      <c r="I46" s="365"/>
      <c r="J46" s="365"/>
      <c r="K46" s="358"/>
      <c r="L46" s="139"/>
      <c r="M46" s="121" t="s">
        <v>51</v>
      </c>
      <c r="N46" s="76">
        <f>N45</f>
        <v>2356632132</v>
      </c>
      <c r="P46" s="174"/>
      <c r="Q46" s="65"/>
      <c r="R46" s="65"/>
      <c r="S46" s="65"/>
      <c r="T46" s="65"/>
    </row>
    <row r="47" spans="1:29" x14ac:dyDescent="0.3">
      <c r="N47" s="19"/>
      <c r="Q47" s="65"/>
      <c r="R47" s="65"/>
      <c r="S47" s="65"/>
      <c r="T47" s="65"/>
    </row>
    <row r="48" spans="1:29" x14ac:dyDescent="0.3">
      <c r="Q48" s="65"/>
      <c r="R48" s="65"/>
      <c r="S48" s="65"/>
      <c r="T48" s="65"/>
    </row>
    <row r="49" spans="4:28" ht="15" customHeight="1" x14ac:dyDescent="0.3">
      <c r="F49" s="32"/>
      <c r="G49" s="30"/>
      <c r="M49" s="32"/>
      <c r="Q49" s="65"/>
      <c r="R49" s="65"/>
      <c r="S49" s="65"/>
      <c r="T49" s="65"/>
    </row>
    <row r="50" spans="4:28" ht="15" customHeight="1" x14ac:dyDescent="0.3">
      <c r="F50" s="30"/>
      <c r="G50" s="30"/>
      <c r="M50" s="30"/>
      <c r="Q50" s="65"/>
      <c r="R50" s="65"/>
      <c r="S50" s="65"/>
      <c r="T50" s="65"/>
    </row>
    <row r="51" spans="4:28" ht="15" customHeight="1" x14ac:dyDescent="0.3">
      <c r="F51" s="31"/>
      <c r="G51" s="29"/>
      <c r="M51" s="31"/>
      <c r="Q51" s="65"/>
      <c r="R51" s="65"/>
      <c r="S51" s="65"/>
      <c r="T51" s="65"/>
    </row>
    <row r="52" spans="4:28" ht="15" customHeight="1" x14ac:dyDescent="0.3">
      <c r="F52" s="31"/>
      <c r="G52" s="29"/>
      <c r="M52" s="31"/>
      <c r="Q52" s="65"/>
      <c r="R52" s="65"/>
      <c r="S52" s="65"/>
      <c r="T52" s="65"/>
    </row>
    <row r="53" spans="4:28" ht="15" customHeight="1" x14ac:dyDescent="0.3">
      <c r="D53" s="3"/>
      <c r="E53" s="3"/>
      <c r="F53" s="31"/>
      <c r="G53" s="29"/>
      <c r="K53" s="3"/>
      <c r="L53" s="60"/>
      <c r="M53" s="31"/>
      <c r="O53" s="3"/>
      <c r="P53" s="3"/>
      <c r="Q53" s="5"/>
      <c r="R53" s="5"/>
      <c r="S53" s="5"/>
      <c r="T53" s="5"/>
      <c r="U53" s="3"/>
      <c r="V53" s="3"/>
      <c r="W53" s="3"/>
      <c r="X53" s="3"/>
      <c r="Y53" s="3"/>
      <c r="Z53" s="3"/>
      <c r="AA53" s="3"/>
      <c r="AB53" s="3"/>
    </row>
    <row r="54" spans="4:28" ht="15" customHeight="1" x14ac:dyDescent="0.3">
      <c r="D54" s="3"/>
      <c r="E54" s="3"/>
      <c r="F54" s="31"/>
      <c r="G54" s="29"/>
      <c r="K54" s="3"/>
      <c r="L54" s="60"/>
      <c r="M54" s="31"/>
      <c r="O54" s="3"/>
      <c r="P54" s="3"/>
      <c r="Q54" s="5"/>
      <c r="R54" s="5"/>
      <c r="S54" s="5"/>
      <c r="T54" s="5"/>
      <c r="U54" s="3"/>
      <c r="V54" s="3"/>
      <c r="W54" s="3"/>
      <c r="X54" s="3"/>
      <c r="Y54" s="3"/>
      <c r="Z54" s="3"/>
      <c r="AA54" s="3"/>
      <c r="AB54" s="3"/>
    </row>
    <row r="55" spans="4:28" ht="15" customHeight="1" x14ac:dyDescent="0.3">
      <c r="D55" s="3"/>
      <c r="E55" s="3"/>
      <c r="F55" s="31"/>
      <c r="G55" s="29"/>
      <c r="K55" s="3"/>
      <c r="L55" s="60"/>
      <c r="M55" s="31"/>
      <c r="N55" s="29"/>
      <c r="O55" s="3"/>
      <c r="P55" s="3"/>
      <c r="Q55" s="5"/>
      <c r="R55" s="5"/>
      <c r="S55" s="5"/>
      <c r="T55" s="5"/>
      <c r="U55" s="3"/>
      <c r="V55" s="3"/>
      <c r="W55" s="3"/>
      <c r="X55" s="3"/>
      <c r="Y55" s="3"/>
      <c r="Z55" s="3"/>
      <c r="AA55" s="3"/>
      <c r="AB55" s="3"/>
    </row>
    <row r="56" spans="4:28" ht="15" customHeight="1" x14ac:dyDescent="0.3">
      <c r="F56" s="31"/>
      <c r="G56" s="29"/>
      <c r="M56" s="31"/>
      <c r="N56" s="29"/>
      <c r="Q56" s="65"/>
      <c r="R56" s="65"/>
      <c r="S56" s="65"/>
      <c r="T56" s="65"/>
    </row>
    <row r="57" spans="4:28" ht="15" customHeight="1" x14ac:dyDescent="0.3">
      <c r="F57" s="31"/>
      <c r="G57" s="29"/>
      <c r="M57" s="31"/>
      <c r="N57" s="29"/>
      <c r="Q57" s="65"/>
      <c r="R57" s="65"/>
      <c r="S57" s="65"/>
      <c r="T57" s="65"/>
    </row>
    <row r="58" spans="4:28" ht="15" customHeight="1" x14ac:dyDescent="0.3">
      <c r="F58" s="31"/>
      <c r="G58" s="29"/>
      <c r="M58" s="31"/>
      <c r="N58" s="29"/>
      <c r="Q58" s="65"/>
      <c r="R58" s="65"/>
      <c r="S58" s="65"/>
      <c r="T58" s="65"/>
    </row>
    <row r="59" spans="4:28" ht="15" customHeight="1" x14ac:dyDescent="0.3">
      <c r="F59" s="31"/>
      <c r="G59" s="29"/>
      <c r="M59" s="31"/>
      <c r="N59" s="29"/>
      <c r="Q59" s="65"/>
      <c r="R59" s="65"/>
      <c r="S59" s="65"/>
      <c r="T59" s="65"/>
    </row>
    <row r="60" spans="4:28" ht="15" customHeight="1" x14ac:dyDescent="0.3">
      <c r="F60" s="31"/>
      <c r="G60" s="29"/>
      <c r="M60" s="31"/>
      <c r="N60" s="29"/>
      <c r="Q60" s="65"/>
      <c r="R60" s="65"/>
      <c r="S60" s="65"/>
      <c r="T60" s="65"/>
    </row>
    <row r="61" spans="4:28" ht="15" customHeight="1" x14ac:dyDescent="0.3">
      <c r="F61" s="31"/>
      <c r="G61" s="29"/>
      <c r="M61" s="31"/>
      <c r="N61" s="29"/>
      <c r="Q61" s="65"/>
      <c r="R61" s="65"/>
      <c r="S61" s="65"/>
      <c r="T61" s="65"/>
    </row>
    <row r="62" spans="4:28" ht="15" customHeight="1" x14ac:dyDescent="0.3">
      <c r="F62" s="3"/>
      <c r="G62" s="3"/>
      <c r="M62" s="3"/>
      <c r="N62" s="29"/>
      <c r="O62" s="33"/>
      <c r="Q62" s="65"/>
      <c r="R62" s="65"/>
      <c r="S62" s="65"/>
      <c r="T62" s="65"/>
    </row>
    <row r="63" spans="4:28" ht="15" customHeight="1" x14ac:dyDescent="0.3">
      <c r="F63" s="3"/>
      <c r="G63" s="3"/>
      <c r="M63" s="3"/>
      <c r="N63" s="29"/>
      <c r="O63" s="33"/>
      <c r="P63" s="33"/>
      <c r="Q63" s="33"/>
      <c r="R63" s="33"/>
      <c r="S63" s="65"/>
      <c r="T63" s="65"/>
    </row>
    <row r="64" spans="4:28" ht="15" customHeight="1" x14ac:dyDescent="0.3">
      <c r="F64" s="3"/>
      <c r="G64" s="3"/>
      <c r="M64" s="3"/>
      <c r="N64" s="29"/>
      <c r="Q64" s="65"/>
      <c r="R64" s="65"/>
      <c r="S64" s="65"/>
      <c r="T64" s="65"/>
    </row>
    <row r="65" spans="6:20" ht="15" customHeight="1" x14ac:dyDescent="0.3">
      <c r="F65" s="3"/>
      <c r="G65" s="3"/>
      <c r="M65" s="3"/>
      <c r="N65" s="29"/>
      <c r="Q65" s="65"/>
      <c r="R65" s="65"/>
      <c r="S65" s="65"/>
      <c r="T65" s="65"/>
    </row>
    <row r="66" spans="6:20" ht="15" customHeight="1" x14ac:dyDescent="0.3">
      <c r="F66" s="3"/>
      <c r="G66" s="3"/>
      <c r="M66" s="3"/>
      <c r="N66" s="29"/>
      <c r="Q66" s="65"/>
      <c r="R66" s="65"/>
      <c r="S66" s="65"/>
      <c r="T66" s="65"/>
    </row>
    <row r="67" spans="6:20" ht="15" customHeight="1" x14ac:dyDescent="0.3">
      <c r="F67" s="31"/>
      <c r="G67" s="29"/>
      <c r="M67" s="31"/>
      <c r="N67" s="29"/>
      <c r="Q67" s="65"/>
      <c r="R67" s="65"/>
      <c r="S67" s="65"/>
      <c r="T67" s="65"/>
    </row>
    <row r="68" spans="6:20" ht="15" customHeight="1" x14ac:dyDescent="0.3">
      <c r="F68" s="31"/>
      <c r="G68" s="29"/>
      <c r="M68" s="31"/>
      <c r="N68" s="29"/>
      <c r="Q68" s="65"/>
      <c r="R68" s="65"/>
      <c r="S68" s="65"/>
      <c r="T68" s="65"/>
    </row>
    <row r="69" spans="6:20" ht="15" customHeight="1" x14ac:dyDescent="0.3">
      <c r="F69" s="31"/>
      <c r="G69" s="29"/>
      <c r="M69" s="31"/>
      <c r="N69" s="29"/>
      <c r="Q69" s="65"/>
      <c r="R69" s="65"/>
      <c r="S69" s="65"/>
      <c r="T69" s="65"/>
    </row>
    <row r="70" spans="6:20" ht="15" customHeight="1" x14ac:dyDescent="0.3">
      <c r="F70" s="31"/>
      <c r="G70" s="29"/>
      <c r="M70" s="31"/>
      <c r="N70" s="29"/>
      <c r="Q70" s="65"/>
      <c r="R70" s="65"/>
      <c r="S70" s="65"/>
      <c r="T70" s="65"/>
    </row>
    <row r="71" spans="6:20" ht="15" customHeight="1" x14ac:dyDescent="0.3">
      <c r="F71" s="31"/>
      <c r="G71" s="29"/>
      <c r="M71" s="31"/>
      <c r="N71" s="29"/>
      <c r="Q71" s="65"/>
      <c r="R71" s="65"/>
      <c r="S71" s="65"/>
      <c r="T71" s="65"/>
    </row>
    <row r="72" spans="6:20" ht="15" customHeight="1" x14ac:dyDescent="0.3">
      <c r="F72" s="31"/>
      <c r="G72" s="29"/>
      <c r="M72" s="31"/>
      <c r="N72" s="29"/>
      <c r="Q72" s="65"/>
      <c r="R72" s="65"/>
      <c r="S72" s="65"/>
      <c r="T72" s="65"/>
    </row>
    <row r="73" spans="6:20" ht="15" customHeight="1" x14ac:dyDescent="0.3">
      <c r="F73" s="31"/>
      <c r="G73" s="29"/>
      <c r="M73" s="31"/>
      <c r="N73" s="29"/>
      <c r="Q73" s="65"/>
      <c r="R73" s="65"/>
      <c r="S73" s="65"/>
      <c r="T73" s="65"/>
    </row>
    <row r="74" spans="6:20" ht="12" x14ac:dyDescent="0.3">
      <c r="F74" s="31"/>
      <c r="G74" s="29"/>
      <c r="M74" s="31"/>
      <c r="N74" s="29"/>
      <c r="Q74" s="65"/>
      <c r="R74" s="65"/>
      <c r="S74" s="65"/>
      <c r="T74" s="65"/>
    </row>
    <row r="75" spans="6:20" ht="12" x14ac:dyDescent="0.3">
      <c r="F75" s="31"/>
      <c r="G75" s="29"/>
      <c r="M75" s="31"/>
      <c r="N75" s="29"/>
      <c r="Q75" s="65"/>
      <c r="R75" s="65"/>
      <c r="S75" s="65"/>
      <c r="T75" s="65"/>
    </row>
    <row r="76" spans="6:20" ht="12" x14ac:dyDescent="0.3">
      <c r="N76" s="29"/>
    </row>
    <row r="77" spans="6:20" ht="12" x14ac:dyDescent="0.3">
      <c r="N77" s="29"/>
    </row>
    <row r="78" spans="6:20" ht="12" x14ac:dyDescent="0.3">
      <c r="N78" s="29"/>
    </row>
    <row r="82" spans="14:14" x14ac:dyDescent="0.3">
      <c r="N82" s="19"/>
    </row>
    <row r="83" spans="14:14" ht="12" x14ac:dyDescent="0.3">
      <c r="N83" s="6"/>
    </row>
  </sheetData>
  <mergeCells count="58">
    <mergeCell ref="H40:H44"/>
    <mergeCell ref="I40:I44"/>
    <mergeCell ref="J40:J44"/>
    <mergeCell ref="K40:K44"/>
    <mergeCell ref="H45:H46"/>
    <mergeCell ref="I45:I46"/>
    <mergeCell ref="J45:J46"/>
    <mergeCell ref="K45:K46"/>
    <mergeCell ref="H38:H39"/>
    <mergeCell ref="I38:I39"/>
    <mergeCell ref="J38:J39"/>
    <mergeCell ref="K38:K39"/>
    <mergeCell ref="H22:H35"/>
    <mergeCell ref="I22:I35"/>
    <mergeCell ref="J22:J35"/>
    <mergeCell ref="K22:K35"/>
    <mergeCell ref="H36:H37"/>
    <mergeCell ref="I36:I37"/>
    <mergeCell ref="J36:J37"/>
    <mergeCell ref="K36:K37"/>
    <mergeCell ref="H3:J3"/>
    <mergeCell ref="H4:H21"/>
    <mergeCell ref="I4:I21"/>
    <mergeCell ref="J4:J7"/>
    <mergeCell ref="K4:K7"/>
    <mergeCell ref="J8:J10"/>
    <mergeCell ref="K8:K10"/>
    <mergeCell ref="J11:J21"/>
    <mergeCell ref="K11:K21"/>
    <mergeCell ref="A45:A46"/>
    <mergeCell ref="B45:B46"/>
    <mergeCell ref="C45:C46"/>
    <mergeCell ref="D45:D46"/>
    <mergeCell ref="A40:A44"/>
    <mergeCell ref="B40:B44"/>
    <mergeCell ref="C40:C44"/>
    <mergeCell ref="D40:D44"/>
    <mergeCell ref="A38:A39"/>
    <mergeCell ref="B38:B39"/>
    <mergeCell ref="C38:C39"/>
    <mergeCell ref="D38:D39"/>
    <mergeCell ref="A36:A37"/>
    <mergeCell ref="B36:B37"/>
    <mergeCell ref="C36:C37"/>
    <mergeCell ref="D22:D35"/>
    <mergeCell ref="D36:D37"/>
    <mergeCell ref="A3:C3"/>
    <mergeCell ref="A4:A21"/>
    <mergeCell ref="B4:B21"/>
    <mergeCell ref="C11:C21"/>
    <mergeCell ref="A22:A35"/>
    <mergeCell ref="B22:B35"/>
    <mergeCell ref="C22:C35"/>
    <mergeCell ref="C4:C7"/>
    <mergeCell ref="D4:D7"/>
    <mergeCell ref="C8:C10"/>
    <mergeCell ref="D8:D10"/>
    <mergeCell ref="D11:D21"/>
  </mergeCells>
  <phoneticPr fontId="2" type="noConversion"/>
  <pageMargins left="0.39370078740157483" right="0.39370078740157483" top="0.31496062992125984" bottom="0.19685039370078741" header="0" footer="0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278"/>
  <sheetViews>
    <sheetView zoomScale="115" zoomScaleNormal="115" workbookViewId="0">
      <selection activeCell="U9" sqref="U9:V9"/>
    </sheetView>
  </sheetViews>
  <sheetFormatPr defaultRowHeight="16.5" x14ac:dyDescent="0.3"/>
  <cols>
    <col min="5" max="5" width="12.875" hidden="1" customWidth="1"/>
    <col min="6" max="6" width="10.5" hidden="1" customWidth="1"/>
    <col min="7" max="7" width="11.75" hidden="1" customWidth="1"/>
    <col min="8" max="8" width="11.875" hidden="1" customWidth="1"/>
    <col min="9" max="13" width="9" hidden="1" customWidth="1"/>
    <col min="14" max="14" width="15" hidden="1" customWidth="1"/>
    <col min="15" max="18" width="0" style="79" hidden="1" customWidth="1"/>
    <col min="19" max="19" width="12.875" style="79" bestFit="1" customWidth="1"/>
    <col min="20" max="20" width="9" style="79"/>
    <col min="21" max="21" width="9" style="79" customWidth="1"/>
    <col min="22" max="22" width="11.875" style="79" customWidth="1"/>
    <col min="23" max="27" width="9" style="79" customWidth="1"/>
    <col min="28" max="28" width="15" style="79" bestFit="1" customWidth="1"/>
  </cols>
  <sheetData>
    <row r="1" spans="1:28" x14ac:dyDescent="0.3">
      <c r="A1" s="155" t="s">
        <v>95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143"/>
      <c r="O1" s="155" t="s">
        <v>95</v>
      </c>
      <c r="AB1" s="143"/>
    </row>
    <row r="2" spans="1:28" x14ac:dyDescent="0.3">
      <c r="A2" s="183" t="s">
        <v>96</v>
      </c>
      <c r="B2" s="88" t="s">
        <v>97</v>
      </c>
      <c r="C2" s="176" t="s">
        <v>98</v>
      </c>
      <c r="D2" s="183" t="s">
        <v>99</v>
      </c>
      <c r="E2" s="182" t="s">
        <v>100</v>
      </c>
      <c r="F2" s="126" t="s">
        <v>221</v>
      </c>
      <c r="G2" s="127"/>
      <c r="H2" s="89"/>
      <c r="I2" s="90"/>
      <c r="J2" s="188"/>
      <c r="K2" s="188"/>
      <c r="L2" s="188"/>
      <c r="M2" s="127"/>
      <c r="N2" s="144"/>
      <c r="O2" s="183" t="s">
        <v>96</v>
      </c>
      <c r="P2" s="88" t="s">
        <v>97</v>
      </c>
      <c r="Q2" s="176" t="s">
        <v>98</v>
      </c>
      <c r="R2" s="183" t="s">
        <v>99</v>
      </c>
      <c r="S2" s="182" t="s">
        <v>100</v>
      </c>
      <c r="T2" s="126" t="s">
        <v>220</v>
      </c>
      <c r="U2" s="127"/>
      <c r="V2" s="89"/>
      <c r="W2" s="90"/>
      <c r="X2" s="188"/>
      <c r="Y2" s="188"/>
      <c r="Z2" s="188"/>
      <c r="AA2" s="127"/>
      <c r="AB2" s="144"/>
    </row>
    <row r="3" spans="1:28" x14ac:dyDescent="0.3">
      <c r="A3" s="384" t="s">
        <v>101</v>
      </c>
      <c r="B3" s="400"/>
      <c r="C3" s="400"/>
      <c r="D3" s="401"/>
      <c r="E3" s="221">
        <f>E4+E103+E121+E251+E258+E264+E266+E267+E268</f>
        <v>7212611136</v>
      </c>
      <c r="F3" s="126"/>
      <c r="G3" s="127"/>
      <c r="H3" s="89"/>
      <c r="I3" s="90"/>
      <c r="J3" s="188"/>
      <c r="K3" s="188"/>
      <c r="L3" s="188"/>
      <c r="M3" s="127"/>
      <c r="N3" s="138">
        <f>E3</f>
        <v>7212611136</v>
      </c>
      <c r="O3" s="384" t="s">
        <v>101</v>
      </c>
      <c r="P3" s="400"/>
      <c r="Q3" s="400"/>
      <c r="R3" s="401"/>
      <c r="S3" s="221">
        <f>S4+S103+S121+S251+S258+S264+S266+S267+S268</f>
        <v>8926180651</v>
      </c>
      <c r="T3" s="126"/>
      <c r="U3" s="127"/>
      <c r="V3" s="89"/>
      <c r="W3" s="90"/>
      <c r="X3" s="217"/>
      <c r="Y3" s="217"/>
      <c r="Z3" s="217"/>
      <c r="AA3" s="127"/>
      <c r="AB3" s="138">
        <f>S3</f>
        <v>8926180651</v>
      </c>
    </row>
    <row r="4" spans="1:28" x14ac:dyDescent="0.3">
      <c r="A4" s="183" t="s">
        <v>102</v>
      </c>
      <c r="B4" s="88"/>
      <c r="C4" s="176"/>
      <c r="D4" s="176"/>
      <c r="E4" s="220">
        <f>E5+E31+E57</f>
        <v>833555780</v>
      </c>
      <c r="F4" s="126"/>
      <c r="G4" s="127"/>
      <c r="H4" s="89"/>
      <c r="I4" s="90"/>
      <c r="J4" s="188"/>
      <c r="K4" s="188"/>
      <c r="L4" s="188"/>
      <c r="M4" s="127"/>
      <c r="N4" s="145"/>
      <c r="O4" s="183" t="s">
        <v>102</v>
      </c>
      <c r="P4" s="88"/>
      <c r="Q4" s="176"/>
      <c r="R4" s="176"/>
      <c r="S4" s="220">
        <f>S5+S31+S57</f>
        <v>836515780</v>
      </c>
      <c r="T4" s="126"/>
      <c r="U4" s="127"/>
      <c r="V4" s="89"/>
      <c r="W4" s="90"/>
      <c r="X4" s="217"/>
      <c r="Y4" s="217"/>
      <c r="Z4" s="217"/>
      <c r="AA4" s="127"/>
      <c r="AB4" s="145"/>
    </row>
    <row r="5" spans="1:28" x14ac:dyDescent="0.3">
      <c r="A5" s="402"/>
      <c r="B5" s="91" t="s">
        <v>103</v>
      </c>
      <c r="C5" s="180"/>
      <c r="D5" s="180"/>
      <c r="E5" s="221">
        <f>E6+E11+E13+E15+E20</f>
        <v>306793280</v>
      </c>
      <c r="F5" s="126"/>
      <c r="G5" s="127"/>
      <c r="H5" s="89"/>
      <c r="I5" s="90"/>
      <c r="J5" s="188"/>
      <c r="K5" s="188"/>
      <c r="L5" s="188"/>
      <c r="M5" s="127"/>
      <c r="N5" s="146">
        <f>E5</f>
        <v>306793280</v>
      </c>
      <c r="O5" s="402"/>
      <c r="P5" s="91" t="s">
        <v>103</v>
      </c>
      <c r="Q5" s="180"/>
      <c r="R5" s="180"/>
      <c r="S5" s="221">
        <f>S6+S11+S13+S15+S20</f>
        <v>306793280</v>
      </c>
      <c r="T5" s="126"/>
      <c r="U5" s="127"/>
      <c r="V5" s="89"/>
      <c r="W5" s="90"/>
      <c r="X5" s="217"/>
      <c r="Y5" s="217"/>
      <c r="Z5" s="217"/>
      <c r="AA5" s="127"/>
      <c r="AB5" s="146">
        <f>S5</f>
        <v>306793280</v>
      </c>
    </row>
    <row r="6" spans="1:28" x14ac:dyDescent="0.3">
      <c r="A6" s="402"/>
      <c r="B6" s="403"/>
      <c r="C6" s="405" t="s">
        <v>104</v>
      </c>
      <c r="D6" s="393"/>
      <c r="E6" s="398">
        <f>N10</f>
        <v>119954000</v>
      </c>
      <c r="F6" s="92" t="s">
        <v>222</v>
      </c>
      <c r="G6" s="238"/>
      <c r="H6" s="175">
        <v>4583330</v>
      </c>
      <c r="I6" s="165" t="s">
        <v>223</v>
      </c>
      <c r="J6" s="239">
        <v>1</v>
      </c>
      <c r="K6" s="171" t="s">
        <v>223</v>
      </c>
      <c r="L6" s="240">
        <v>12</v>
      </c>
      <c r="M6" s="241" t="s">
        <v>224</v>
      </c>
      <c r="N6" s="168">
        <f>H6*J6*L6+40</f>
        <v>55000000</v>
      </c>
      <c r="O6" s="402"/>
      <c r="P6" s="403"/>
      <c r="Q6" s="405" t="s">
        <v>104</v>
      </c>
      <c r="R6" s="393"/>
      <c r="S6" s="398">
        <f>AB10</f>
        <v>119954000</v>
      </c>
      <c r="T6" s="92" t="s">
        <v>105</v>
      </c>
      <c r="U6" s="86"/>
      <c r="V6" s="175">
        <v>4583330</v>
      </c>
      <c r="W6" s="165" t="s">
        <v>223</v>
      </c>
      <c r="X6" s="239">
        <v>1</v>
      </c>
      <c r="Y6" s="171" t="s">
        <v>223</v>
      </c>
      <c r="Z6" s="240">
        <v>12</v>
      </c>
      <c r="AA6" s="241" t="s">
        <v>224</v>
      </c>
      <c r="AB6" s="168">
        <f>V6*X6*Z6+40</f>
        <v>55000000</v>
      </c>
    </row>
    <row r="7" spans="1:28" x14ac:dyDescent="0.3">
      <c r="A7" s="402"/>
      <c r="B7" s="404"/>
      <c r="C7" s="405"/>
      <c r="D7" s="393"/>
      <c r="E7" s="398"/>
      <c r="F7" s="92" t="s">
        <v>3</v>
      </c>
      <c r="G7" s="238"/>
      <c r="H7" s="173">
        <v>2350000</v>
      </c>
      <c r="I7" s="171" t="s">
        <v>2</v>
      </c>
      <c r="J7" s="239">
        <v>1</v>
      </c>
      <c r="K7" s="171" t="s">
        <v>2</v>
      </c>
      <c r="L7" s="240">
        <v>1</v>
      </c>
      <c r="M7" s="241" t="s">
        <v>224</v>
      </c>
      <c r="N7" s="168">
        <f>H7*J7*L7</f>
        <v>2350000</v>
      </c>
      <c r="O7" s="402"/>
      <c r="P7" s="404"/>
      <c r="Q7" s="405"/>
      <c r="R7" s="393"/>
      <c r="S7" s="398"/>
      <c r="T7" s="92" t="s">
        <v>3</v>
      </c>
      <c r="U7" s="86"/>
      <c r="V7" s="173">
        <v>2350000</v>
      </c>
      <c r="W7" s="171" t="s">
        <v>2</v>
      </c>
      <c r="X7" s="239">
        <v>1</v>
      </c>
      <c r="Y7" s="171" t="s">
        <v>2</v>
      </c>
      <c r="Z7" s="240">
        <v>1</v>
      </c>
      <c r="AA7" s="241" t="s">
        <v>224</v>
      </c>
      <c r="AB7" s="168">
        <f>V7*X7*Z7</f>
        <v>2350000</v>
      </c>
    </row>
    <row r="8" spans="1:28" x14ac:dyDescent="0.3">
      <c r="A8" s="402"/>
      <c r="B8" s="404"/>
      <c r="C8" s="405"/>
      <c r="D8" s="393"/>
      <c r="E8" s="398"/>
      <c r="F8" s="92" t="s">
        <v>4</v>
      </c>
      <c r="G8" s="238"/>
      <c r="H8" s="173">
        <v>2902000</v>
      </c>
      <c r="I8" s="171" t="s">
        <v>2</v>
      </c>
      <c r="J8" s="239">
        <v>1</v>
      </c>
      <c r="K8" s="171" t="s">
        <v>2</v>
      </c>
      <c r="L8" s="240">
        <v>12</v>
      </c>
      <c r="M8" s="241" t="s">
        <v>224</v>
      </c>
      <c r="N8" s="168">
        <f>H8*J8*L8</f>
        <v>34824000</v>
      </c>
      <c r="O8" s="402"/>
      <c r="P8" s="404"/>
      <c r="Q8" s="405"/>
      <c r="R8" s="393"/>
      <c r="S8" s="398"/>
      <c r="T8" s="92" t="s">
        <v>4</v>
      </c>
      <c r="U8" s="86"/>
      <c r="V8" s="173">
        <v>2902000</v>
      </c>
      <c r="W8" s="171" t="s">
        <v>2</v>
      </c>
      <c r="X8" s="239">
        <v>1</v>
      </c>
      <c r="Y8" s="171" t="s">
        <v>2</v>
      </c>
      <c r="Z8" s="240">
        <v>12</v>
      </c>
      <c r="AA8" s="241" t="s">
        <v>224</v>
      </c>
      <c r="AB8" s="168">
        <f>V8*X8*Z8</f>
        <v>34824000</v>
      </c>
    </row>
    <row r="9" spans="1:28" x14ac:dyDescent="0.3">
      <c r="A9" s="402"/>
      <c r="B9" s="404"/>
      <c r="C9" s="405"/>
      <c r="D9" s="393"/>
      <c r="E9" s="398"/>
      <c r="F9" s="92" t="s">
        <v>208</v>
      </c>
      <c r="G9" s="238"/>
      <c r="H9" s="173">
        <v>2315000</v>
      </c>
      <c r="I9" s="171" t="s">
        <v>2</v>
      </c>
      <c r="J9" s="239">
        <v>1</v>
      </c>
      <c r="K9" s="171" t="s">
        <v>2</v>
      </c>
      <c r="L9" s="240">
        <v>12</v>
      </c>
      <c r="M9" s="241" t="s">
        <v>224</v>
      </c>
      <c r="N9" s="168">
        <f t="shared" ref="N9" si="0">H9*J9*L9</f>
        <v>27780000</v>
      </c>
      <c r="O9" s="402"/>
      <c r="P9" s="404"/>
      <c r="Q9" s="405"/>
      <c r="R9" s="393"/>
      <c r="S9" s="398"/>
      <c r="T9" s="92" t="s">
        <v>208</v>
      </c>
      <c r="U9" s="86"/>
      <c r="V9" s="173">
        <v>2315000</v>
      </c>
      <c r="W9" s="171" t="s">
        <v>2</v>
      </c>
      <c r="X9" s="239">
        <v>1</v>
      </c>
      <c r="Y9" s="171" t="s">
        <v>2</v>
      </c>
      <c r="Z9" s="240">
        <v>12</v>
      </c>
      <c r="AA9" s="241" t="s">
        <v>224</v>
      </c>
      <c r="AB9" s="168">
        <f t="shared" ref="AB9" si="1">V9*X9*Z9</f>
        <v>27780000</v>
      </c>
    </row>
    <row r="10" spans="1:28" x14ac:dyDescent="0.3">
      <c r="A10" s="402"/>
      <c r="B10" s="404"/>
      <c r="C10" s="405"/>
      <c r="D10" s="393"/>
      <c r="E10" s="397"/>
      <c r="F10" s="242"/>
      <c r="G10" s="242"/>
      <c r="H10" s="97"/>
      <c r="I10" s="98"/>
      <c r="J10" s="243"/>
      <c r="K10" s="244"/>
      <c r="L10" s="245" t="s">
        <v>51</v>
      </c>
      <c r="M10" s="244"/>
      <c r="N10" s="148">
        <f>SUM(N6:N9)</f>
        <v>119954000</v>
      </c>
      <c r="O10" s="402"/>
      <c r="P10" s="404"/>
      <c r="Q10" s="405"/>
      <c r="R10" s="393"/>
      <c r="S10" s="397"/>
      <c r="T10" s="129"/>
      <c r="U10" s="129"/>
      <c r="V10" s="97"/>
      <c r="W10" s="98"/>
      <c r="X10" s="99"/>
      <c r="Y10" s="100"/>
      <c r="Z10" s="101" t="s">
        <v>92</v>
      </c>
      <c r="AA10" s="100"/>
      <c r="AB10" s="148">
        <f>SUM(AB6:AB9)</f>
        <v>119954000</v>
      </c>
    </row>
    <row r="11" spans="1:28" s="79" customFormat="1" x14ac:dyDescent="0.3">
      <c r="A11" s="402"/>
      <c r="B11" s="404"/>
      <c r="C11" s="380" t="s">
        <v>225</v>
      </c>
      <c r="D11" s="406"/>
      <c r="E11" s="371">
        <f>N12</f>
        <v>89424000</v>
      </c>
      <c r="F11" s="86" t="s">
        <v>226</v>
      </c>
      <c r="G11" s="86"/>
      <c r="H11" s="229" t="s">
        <v>199</v>
      </c>
      <c r="I11" s="165"/>
      <c r="J11" s="199"/>
      <c r="K11" s="165"/>
      <c r="L11" s="166"/>
      <c r="M11" s="167" t="s">
        <v>106</v>
      </c>
      <c r="N11" s="147">
        <f>11500*24*3*3*3*12</f>
        <v>89424000</v>
      </c>
      <c r="O11" s="402"/>
      <c r="P11" s="404"/>
      <c r="Q11" s="380" t="s">
        <v>225</v>
      </c>
      <c r="R11" s="406"/>
      <c r="S11" s="371">
        <f>AB12</f>
        <v>89424000</v>
      </c>
      <c r="T11" s="86" t="s">
        <v>226</v>
      </c>
      <c r="U11" s="86"/>
      <c r="V11" s="229" t="s">
        <v>199</v>
      </c>
      <c r="W11" s="165"/>
      <c r="X11" s="199"/>
      <c r="Y11" s="165"/>
      <c r="Z11" s="166"/>
      <c r="AA11" s="167" t="s">
        <v>106</v>
      </c>
      <c r="AB11" s="147">
        <f>11500*24*3*3*3*12</f>
        <v>89424000</v>
      </c>
    </row>
    <row r="12" spans="1:28" s="79" customFormat="1" x14ac:dyDescent="0.3">
      <c r="A12" s="402"/>
      <c r="B12" s="404"/>
      <c r="C12" s="382"/>
      <c r="D12" s="407"/>
      <c r="E12" s="408"/>
      <c r="F12" s="129"/>
      <c r="G12" s="129"/>
      <c r="H12" s="97"/>
      <c r="I12" s="98"/>
      <c r="J12" s="102"/>
      <c r="K12" s="102"/>
      <c r="L12" s="101" t="s">
        <v>92</v>
      </c>
      <c r="M12" s="100"/>
      <c r="N12" s="148">
        <f>N11</f>
        <v>89424000</v>
      </c>
      <c r="O12" s="402"/>
      <c r="P12" s="404"/>
      <c r="Q12" s="382"/>
      <c r="R12" s="407"/>
      <c r="S12" s="408"/>
      <c r="T12" s="129"/>
      <c r="U12" s="129"/>
      <c r="V12" s="97"/>
      <c r="W12" s="98"/>
      <c r="X12" s="102"/>
      <c r="Y12" s="102"/>
      <c r="Z12" s="101" t="s">
        <v>92</v>
      </c>
      <c r="AA12" s="100"/>
      <c r="AB12" s="148">
        <f>AB11</f>
        <v>89424000</v>
      </c>
    </row>
    <row r="13" spans="1:28" x14ac:dyDescent="0.3">
      <c r="A13" s="402"/>
      <c r="B13" s="404"/>
      <c r="C13" s="380" t="s">
        <v>107</v>
      </c>
      <c r="D13" s="406"/>
      <c r="E13" s="371">
        <f>N14</f>
        <v>13178280</v>
      </c>
      <c r="F13" s="246" t="s">
        <v>54</v>
      </c>
      <c r="G13" s="247"/>
      <c r="H13" s="248">
        <f>N10+33185400+5000000</f>
        <v>158139400</v>
      </c>
      <c r="I13" s="249"/>
      <c r="J13" s="250"/>
      <c r="K13" s="249" t="s">
        <v>227</v>
      </c>
      <c r="L13" s="251">
        <v>12</v>
      </c>
      <c r="M13" s="252" t="s">
        <v>224</v>
      </c>
      <c r="N13" s="172">
        <f>ROUND(H13/L13,-1)</f>
        <v>13178280</v>
      </c>
      <c r="O13" s="402"/>
      <c r="P13" s="404"/>
      <c r="Q13" s="380" t="s">
        <v>107</v>
      </c>
      <c r="R13" s="406"/>
      <c r="S13" s="371">
        <f>AB14</f>
        <v>13178280</v>
      </c>
      <c r="T13" s="86" t="s">
        <v>54</v>
      </c>
      <c r="U13" s="86"/>
      <c r="V13" s="248">
        <f>N10+33185400+5000000</f>
        <v>158139400</v>
      </c>
      <c r="W13" s="249"/>
      <c r="X13" s="250"/>
      <c r="Y13" s="249" t="s">
        <v>227</v>
      </c>
      <c r="Z13" s="251">
        <v>12</v>
      </c>
      <c r="AA13" s="252" t="s">
        <v>224</v>
      </c>
      <c r="AB13" s="172">
        <f>ROUND(V13/Z13,-1)</f>
        <v>13178280</v>
      </c>
    </row>
    <row r="14" spans="1:28" x14ac:dyDescent="0.3">
      <c r="A14" s="402"/>
      <c r="B14" s="404"/>
      <c r="C14" s="382"/>
      <c r="D14" s="407"/>
      <c r="E14" s="408"/>
      <c r="F14" s="253"/>
      <c r="G14" s="242"/>
      <c r="H14" s="97"/>
      <c r="I14" s="98"/>
      <c r="J14" s="254"/>
      <c r="K14" s="254"/>
      <c r="L14" s="245" t="s">
        <v>51</v>
      </c>
      <c r="M14" s="244"/>
      <c r="N14" s="148">
        <f>SUM(N13)</f>
        <v>13178280</v>
      </c>
      <c r="O14" s="402"/>
      <c r="P14" s="404"/>
      <c r="Q14" s="382"/>
      <c r="R14" s="407"/>
      <c r="S14" s="408"/>
      <c r="T14" s="129"/>
      <c r="U14" s="129"/>
      <c r="V14" s="97"/>
      <c r="W14" s="98"/>
      <c r="X14" s="254"/>
      <c r="Y14" s="254"/>
      <c r="Z14" s="245" t="s">
        <v>51</v>
      </c>
      <c r="AA14" s="244"/>
      <c r="AB14" s="148">
        <f>SUM(AB13)</f>
        <v>13178280</v>
      </c>
    </row>
    <row r="15" spans="1:28" x14ac:dyDescent="0.3">
      <c r="A15" s="402"/>
      <c r="B15" s="404"/>
      <c r="C15" s="409" t="s">
        <v>108</v>
      </c>
      <c r="D15" s="412"/>
      <c r="E15" s="398">
        <f>N19</f>
        <v>13697000</v>
      </c>
      <c r="F15" s="250" t="s">
        <v>228</v>
      </c>
      <c r="G15" s="255"/>
      <c r="H15" s="170">
        <f>N10+5000000</f>
        <v>124954000</v>
      </c>
      <c r="I15" s="171" t="s">
        <v>223</v>
      </c>
      <c r="J15" s="416">
        <v>4.4999999999999998E-2</v>
      </c>
      <c r="K15" s="416"/>
      <c r="L15" s="416"/>
      <c r="M15" s="252" t="s">
        <v>224</v>
      </c>
      <c r="N15" s="172">
        <f>ROUNDUP(H15*J15,-3)</f>
        <v>5623000</v>
      </c>
      <c r="O15" s="402"/>
      <c r="P15" s="404"/>
      <c r="Q15" s="409" t="s">
        <v>108</v>
      </c>
      <c r="R15" s="412"/>
      <c r="S15" s="398">
        <f>AB19</f>
        <v>13697000</v>
      </c>
      <c r="T15" s="169" t="s">
        <v>109</v>
      </c>
      <c r="U15" s="120"/>
      <c r="V15" s="170">
        <f>N10+5000000</f>
        <v>124954000</v>
      </c>
      <c r="W15" s="171" t="s">
        <v>223</v>
      </c>
      <c r="X15" s="416">
        <v>4.4999999999999998E-2</v>
      </c>
      <c r="Y15" s="416"/>
      <c r="Z15" s="416"/>
      <c r="AA15" s="252" t="s">
        <v>224</v>
      </c>
      <c r="AB15" s="172">
        <f>ROUNDUP(V15*X15,-3)</f>
        <v>5623000</v>
      </c>
    </row>
    <row r="16" spans="1:28" x14ac:dyDescent="0.3">
      <c r="A16" s="402"/>
      <c r="B16" s="404"/>
      <c r="C16" s="410"/>
      <c r="D16" s="412"/>
      <c r="E16" s="397"/>
      <c r="F16" s="21" t="s">
        <v>229</v>
      </c>
      <c r="G16" s="21"/>
      <c r="H16" s="173">
        <f>N10+5000000</f>
        <v>124954000</v>
      </c>
      <c r="I16" s="174" t="s">
        <v>2</v>
      </c>
      <c r="J16" s="417">
        <v>3.7999999999999999E-2</v>
      </c>
      <c r="K16" s="417"/>
      <c r="L16" s="417"/>
      <c r="M16" s="241" t="s">
        <v>224</v>
      </c>
      <c r="N16" s="168">
        <f>ROUNDUP(H16*J16,-3)</f>
        <v>4749000</v>
      </c>
      <c r="O16" s="402"/>
      <c r="P16" s="404"/>
      <c r="Q16" s="410"/>
      <c r="R16" s="412"/>
      <c r="S16" s="397"/>
      <c r="T16" s="111" t="s">
        <v>110</v>
      </c>
      <c r="U16" s="111"/>
      <c r="V16" s="173">
        <f>N10+5000000</f>
        <v>124954000</v>
      </c>
      <c r="W16" s="174" t="s">
        <v>2</v>
      </c>
      <c r="X16" s="417">
        <v>3.7999999999999999E-2</v>
      </c>
      <c r="Y16" s="417"/>
      <c r="Z16" s="417"/>
      <c r="AA16" s="241" t="s">
        <v>224</v>
      </c>
      <c r="AB16" s="168">
        <f>ROUNDUP(V16*X16,-3)</f>
        <v>4749000</v>
      </c>
    </row>
    <row r="17" spans="1:28" x14ac:dyDescent="0.3">
      <c r="A17" s="402"/>
      <c r="B17" s="404"/>
      <c r="C17" s="410"/>
      <c r="D17" s="412"/>
      <c r="E17" s="397"/>
      <c r="F17" s="21" t="s">
        <v>230</v>
      </c>
      <c r="G17" s="21"/>
      <c r="H17" s="173">
        <f>N10+5000000</f>
        <v>124954000</v>
      </c>
      <c r="I17" s="174" t="s">
        <v>2</v>
      </c>
      <c r="J17" s="417">
        <v>1.7999999999999999E-2</v>
      </c>
      <c r="K17" s="417"/>
      <c r="L17" s="417"/>
      <c r="M17" s="241" t="s">
        <v>224</v>
      </c>
      <c r="N17" s="168">
        <f t="shared" ref="N17:N18" si="2">ROUNDUP(H17*J17,-3)</f>
        <v>2250000</v>
      </c>
      <c r="O17" s="402"/>
      <c r="P17" s="404"/>
      <c r="Q17" s="410"/>
      <c r="R17" s="412"/>
      <c r="S17" s="397"/>
      <c r="T17" s="111" t="s">
        <v>111</v>
      </c>
      <c r="U17" s="111"/>
      <c r="V17" s="173">
        <f>N10+5000000</f>
        <v>124954000</v>
      </c>
      <c r="W17" s="174" t="s">
        <v>2</v>
      </c>
      <c r="X17" s="417">
        <v>1.7999999999999999E-2</v>
      </c>
      <c r="Y17" s="417"/>
      <c r="Z17" s="417"/>
      <c r="AA17" s="241" t="s">
        <v>224</v>
      </c>
      <c r="AB17" s="168">
        <f t="shared" ref="AB17:AB18" si="3">ROUNDUP(V17*X17,-3)</f>
        <v>2250000</v>
      </c>
    </row>
    <row r="18" spans="1:28" x14ac:dyDescent="0.3">
      <c r="A18" s="402"/>
      <c r="B18" s="404"/>
      <c r="C18" s="410"/>
      <c r="D18" s="412"/>
      <c r="E18" s="397"/>
      <c r="F18" s="21" t="s">
        <v>231</v>
      </c>
      <c r="G18" s="21"/>
      <c r="H18" s="173">
        <f>N10+5000000</f>
        <v>124954000</v>
      </c>
      <c r="I18" s="174" t="s">
        <v>2</v>
      </c>
      <c r="J18" s="418">
        <v>8.6E-3</v>
      </c>
      <c r="K18" s="418"/>
      <c r="L18" s="418"/>
      <c r="M18" s="241" t="s">
        <v>224</v>
      </c>
      <c r="N18" s="168">
        <f t="shared" si="2"/>
        <v>1075000</v>
      </c>
      <c r="O18" s="402"/>
      <c r="P18" s="404"/>
      <c r="Q18" s="410"/>
      <c r="R18" s="412"/>
      <c r="S18" s="397"/>
      <c r="T18" s="111" t="s">
        <v>112</v>
      </c>
      <c r="U18" s="111"/>
      <c r="V18" s="173">
        <f>N10+5000000</f>
        <v>124954000</v>
      </c>
      <c r="W18" s="174" t="s">
        <v>2</v>
      </c>
      <c r="X18" s="418">
        <v>8.6E-3</v>
      </c>
      <c r="Y18" s="418"/>
      <c r="Z18" s="418"/>
      <c r="AA18" s="241" t="s">
        <v>224</v>
      </c>
      <c r="AB18" s="168">
        <f t="shared" si="3"/>
        <v>1075000</v>
      </c>
    </row>
    <row r="19" spans="1:28" x14ac:dyDescent="0.3">
      <c r="A19" s="402"/>
      <c r="B19" s="404"/>
      <c r="C19" s="411"/>
      <c r="D19" s="412"/>
      <c r="E19" s="397"/>
      <c r="F19" s="242"/>
      <c r="G19" s="242"/>
      <c r="H19" s="97"/>
      <c r="I19" s="98"/>
      <c r="J19" s="256"/>
      <c r="K19" s="256"/>
      <c r="L19" s="245" t="s">
        <v>51</v>
      </c>
      <c r="M19" s="244"/>
      <c r="N19" s="148">
        <f>SUM(N15:N18)</f>
        <v>13697000</v>
      </c>
      <c r="O19" s="402"/>
      <c r="P19" s="404"/>
      <c r="Q19" s="411"/>
      <c r="R19" s="412"/>
      <c r="S19" s="397"/>
      <c r="T19" s="129"/>
      <c r="U19" s="129"/>
      <c r="V19" s="97"/>
      <c r="W19" s="98"/>
      <c r="X19" s="219"/>
      <c r="Y19" s="105"/>
      <c r="Z19" s="101" t="s">
        <v>92</v>
      </c>
      <c r="AA19" s="100"/>
      <c r="AB19" s="148">
        <f>SUM(AB15:AB18)</f>
        <v>13697000</v>
      </c>
    </row>
    <row r="20" spans="1:28" x14ac:dyDescent="0.3">
      <c r="A20" s="402"/>
      <c r="B20" s="404"/>
      <c r="C20" s="413" t="s">
        <v>113</v>
      </c>
      <c r="D20" s="412"/>
      <c r="E20" s="398">
        <f>N30</f>
        <v>70540000</v>
      </c>
      <c r="F20" s="247" t="s">
        <v>232</v>
      </c>
      <c r="G20" s="247"/>
      <c r="H20" s="106">
        <v>35000</v>
      </c>
      <c r="I20" s="229" t="s">
        <v>2</v>
      </c>
      <c r="J20" s="257">
        <v>80</v>
      </c>
      <c r="K20" s="229" t="s">
        <v>2</v>
      </c>
      <c r="L20" s="258">
        <v>2</v>
      </c>
      <c r="M20" s="259" t="s">
        <v>224</v>
      </c>
      <c r="N20" s="147">
        <f>H20*J20*L20</f>
        <v>5600000</v>
      </c>
      <c r="O20" s="402"/>
      <c r="P20" s="404"/>
      <c r="Q20" s="413" t="s">
        <v>113</v>
      </c>
      <c r="R20" s="412"/>
      <c r="S20" s="398">
        <f>AB30</f>
        <v>70540000</v>
      </c>
      <c r="T20" s="247" t="s">
        <v>232</v>
      </c>
      <c r="U20" s="247"/>
      <c r="V20" s="106">
        <v>35000</v>
      </c>
      <c r="W20" s="229" t="s">
        <v>2</v>
      </c>
      <c r="X20" s="257">
        <v>80</v>
      </c>
      <c r="Y20" s="229" t="s">
        <v>2</v>
      </c>
      <c r="Z20" s="258">
        <v>2</v>
      </c>
      <c r="AA20" s="259" t="s">
        <v>224</v>
      </c>
      <c r="AB20" s="147">
        <f>V20*X20*Z20</f>
        <v>5600000</v>
      </c>
    </row>
    <row r="21" spans="1:28" x14ac:dyDescent="0.3">
      <c r="A21" s="402"/>
      <c r="B21" s="404"/>
      <c r="C21" s="414"/>
      <c r="D21" s="412"/>
      <c r="E21" s="397"/>
      <c r="F21" s="21" t="s">
        <v>233</v>
      </c>
      <c r="G21" s="238"/>
      <c r="H21" s="106">
        <v>60000</v>
      </c>
      <c r="I21" s="229" t="s">
        <v>2</v>
      </c>
      <c r="J21" s="229"/>
      <c r="K21" s="229" t="s">
        <v>2</v>
      </c>
      <c r="L21" s="257">
        <v>120</v>
      </c>
      <c r="M21" s="259" t="s">
        <v>224</v>
      </c>
      <c r="N21" s="147">
        <f>H21*L21</f>
        <v>7200000</v>
      </c>
      <c r="O21" s="402"/>
      <c r="P21" s="404"/>
      <c r="Q21" s="414"/>
      <c r="R21" s="412"/>
      <c r="S21" s="397"/>
      <c r="T21" s="21" t="s">
        <v>233</v>
      </c>
      <c r="U21" s="238"/>
      <c r="V21" s="106">
        <v>60000</v>
      </c>
      <c r="W21" s="229" t="s">
        <v>2</v>
      </c>
      <c r="X21" s="229"/>
      <c r="Y21" s="229" t="s">
        <v>2</v>
      </c>
      <c r="Z21" s="257">
        <v>120</v>
      </c>
      <c r="AA21" s="259" t="s">
        <v>224</v>
      </c>
      <c r="AB21" s="147">
        <f>V21*Z21</f>
        <v>7200000</v>
      </c>
    </row>
    <row r="22" spans="1:28" x14ac:dyDescent="0.3">
      <c r="A22" s="402"/>
      <c r="B22" s="404"/>
      <c r="C22" s="414"/>
      <c r="D22" s="412"/>
      <c r="E22" s="397"/>
      <c r="F22" s="21" t="s">
        <v>234</v>
      </c>
      <c r="G22" s="260"/>
      <c r="H22" s="229" t="s">
        <v>198</v>
      </c>
      <c r="I22" s="230"/>
      <c r="J22" s="229"/>
      <c r="K22" s="229"/>
      <c r="L22" s="229"/>
      <c r="M22" s="259" t="s">
        <v>224</v>
      </c>
      <c r="N22" s="147">
        <f>8000*3*20*12</f>
        <v>5760000</v>
      </c>
      <c r="O22" s="402"/>
      <c r="P22" s="404"/>
      <c r="Q22" s="414"/>
      <c r="R22" s="412"/>
      <c r="S22" s="397"/>
      <c r="T22" s="21" t="s">
        <v>234</v>
      </c>
      <c r="U22" s="260"/>
      <c r="V22" s="229" t="s">
        <v>198</v>
      </c>
      <c r="W22" s="230"/>
      <c r="X22" s="229"/>
      <c r="Y22" s="229"/>
      <c r="Z22" s="229"/>
      <c r="AA22" s="259" t="s">
        <v>224</v>
      </c>
      <c r="AB22" s="147">
        <f>8000*3*20*12</f>
        <v>5760000</v>
      </c>
    </row>
    <row r="23" spans="1:28" x14ac:dyDescent="0.3">
      <c r="A23" s="402"/>
      <c r="B23" s="404"/>
      <c r="C23" s="414"/>
      <c r="D23" s="412"/>
      <c r="E23" s="397"/>
      <c r="F23" s="21" t="s">
        <v>235</v>
      </c>
      <c r="G23" s="238"/>
      <c r="H23" s="106">
        <v>100000</v>
      </c>
      <c r="I23" s="229" t="s">
        <v>2</v>
      </c>
      <c r="J23" s="257">
        <v>100</v>
      </c>
      <c r="K23" s="229" t="s">
        <v>2</v>
      </c>
      <c r="L23" s="258">
        <v>1</v>
      </c>
      <c r="M23" s="259" t="s">
        <v>224</v>
      </c>
      <c r="N23" s="147">
        <f t="shared" ref="N23" si="4">H23*J23*L23</f>
        <v>10000000</v>
      </c>
      <c r="O23" s="402"/>
      <c r="P23" s="404"/>
      <c r="Q23" s="414"/>
      <c r="R23" s="412"/>
      <c r="S23" s="397"/>
      <c r="T23" s="21" t="s">
        <v>235</v>
      </c>
      <c r="U23" s="238"/>
      <c r="V23" s="106">
        <v>100000</v>
      </c>
      <c r="W23" s="229" t="s">
        <v>2</v>
      </c>
      <c r="X23" s="257">
        <v>100</v>
      </c>
      <c r="Y23" s="229" t="s">
        <v>2</v>
      </c>
      <c r="Z23" s="258">
        <v>1</v>
      </c>
      <c r="AA23" s="259" t="s">
        <v>224</v>
      </c>
      <c r="AB23" s="147">
        <f t="shared" ref="AB23" si="5">V23*X23*Z23</f>
        <v>10000000</v>
      </c>
    </row>
    <row r="24" spans="1:28" x14ac:dyDescent="0.3">
      <c r="A24" s="402"/>
      <c r="B24" s="404"/>
      <c r="C24" s="414"/>
      <c r="D24" s="412"/>
      <c r="E24" s="397"/>
      <c r="F24" s="238" t="s">
        <v>236</v>
      </c>
      <c r="G24" s="238"/>
      <c r="H24" s="106">
        <v>100000</v>
      </c>
      <c r="I24" s="229"/>
      <c r="J24" s="257"/>
      <c r="K24" s="229" t="s">
        <v>2</v>
      </c>
      <c r="L24" s="258">
        <v>4</v>
      </c>
      <c r="M24" s="259" t="s">
        <v>224</v>
      </c>
      <c r="N24" s="147">
        <f t="shared" ref="N24:N25" si="6">H24*L24</f>
        <v>400000</v>
      </c>
      <c r="O24" s="402"/>
      <c r="P24" s="404"/>
      <c r="Q24" s="414"/>
      <c r="R24" s="412"/>
      <c r="S24" s="397"/>
      <c r="T24" s="238" t="s">
        <v>236</v>
      </c>
      <c r="U24" s="238"/>
      <c r="V24" s="106">
        <v>100000</v>
      </c>
      <c r="W24" s="229"/>
      <c r="X24" s="257"/>
      <c r="Y24" s="229" t="s">
        <v>2</v>
      </c>
      <c r="Z24" s="258">
        <v>4</v>
      </c>
      <c r="AA24" s="259" t="s">
        <v>224</v>
      </c>
      <c r="AB24" s="147">
        <f t="shared" ref="AB24:AB25" si="7">V24*Z24</f>
        <v>400000</v>
      </c>
    </row>
    <row r="25" spans="1:28" x14ac:dyDescent="0.3">
      <c r="A25" s="402"/>
      <c r="B25" s="404"/>
      <c r="C25" s="414"/>
      <c r="D25" s="412"/>
      <c r="E25" s="397"/>
      <c r="F25" s="238" t="s">
        <v>237</v>
      </c>
      <c r="G25" s="238"/>
      <c r="H25" s="106">
        <v>300000</v>
      </c>
      <c r="I25" s="229"/>
      <c r="J25" s="257"/>
      <c r="K25" s="229" t="s">
        <v>2</v>
      </c>
      <c r="L25" s="258">
        <v>0</v>
      </c>
      <c r="M25" s="259" t="s">
        <v>224</v>
      </c>
      <c r="N25" s="147">
        <f t="shared" si="6"/>
        <v>0</v>
      </c>
      <c r="O25" s="402"/>
      <c r="P25" s="404"/>
      <c r="Q25" s="414"/>
      <c r="R25" s="412"/>
      <c r="S25" s="397"/>
      <c r="T25" s="238" t="s">
        <v>237</v>
      </c>
      <c r="U25" s="238"/>
      <c r="V25" s="106">
        <v>300000</v>
      </c>
      <c r="W25" s="229"/>
      <c r="X25" s="257"/>
      <c r="Y25" s="229" t="s">
        <v>2</v>
      </c>
      <c r="Z25" s="258">
        <v>0</v>
      </c>
      <c r="AA25" s="259" t="s">
        <v>224</v>
      </c>
      <c r="AB25" s="147">
        <f t="shared" si="7"/>
        <v>0</v>
      </c>
    </row>
    <row r="26" spans="1:28" x14ac:dyDescent="0.3">
      <c r="A26" s="402"/>
      <c r="B26" s="404"/>
      <c r="C26" s="414"/>
      <c r="D26" s="412"/>
      <c r="E26" s="397"/>
      <c r="F26" s="238" t="s">
        <v>238</v>
      </c>
      <c r="G26" s="238"/>
      <c r="H26" s="106">
        <v>30000</v>
      </c>
      <c r="I26" s="229"/>
      <c r="J26" s="257"/>
      <c r="K26" s="229" t="s">
        <v>2</v>
      </c>
      <c r="L26" s="257">
        <v>25</v>
      </c>
      <c r="M26" s="259" t="s">
        <v>224</v>
      </c>
      <c r="N26" s="147">
        <f>H26*L26</f>
        <v>750000</v>
      </c>
      <c r="O26" s="402"/>
      <c r="P26" s="404"/>
      <c r="Q26" s="414"/>
      <c r="R26" s="412"/>
      <c r="S26" s="397"/>
      <c r="T26" s="238" t="s">
        <v>238</v>
      </c>
      <c r="U26" s="238"/>
      <c r="V26" s="106">
        <v>30000</v>
      </c>
      <c r="W26" s="229"/>
      <c r="X26" s="257"/>
      <c r="Y26" s="229" t="s">
        <v>2</v>
      </c>
      <c r="Z26" s="257">
        <v>25</v>
      </c>
      <c r="AA26" s="259" t="s">
        <v>224</v>
      </c>
      <c r="AB26" s="147">
        <f>V26*Z26</f>
        <v>750000</v>
      </c>
    </row>
    <row r="27" spans="1:28" x14ac:dyDescent="0.3">
      <c r="A27" s="402"/>
      <c r="B27" s="404"/>
      <c r="C27" s="414"/>
      <c r="D27" s="412"/>
      <c r="E27" s="397"/>
      <c r="F27" s="238" t="s">
        <v>239</v>
      </c>
      <c r="G27" s="238"/>
      <c r="H27" s="106">
        <v>30000</v>
      </c>
      <c r="I27" s="229" t="s">
        <v>2</v>
      </c>
      <c r="J27" s="257">
        <v>14</v>
      </c>
      <c r="K27" s="229" t="s">
        <v>2</v>
      </c>
      <c r="L27" s="261">
        <v>12</v>
      </c>
      <c r="M27" s="259" t="s">
        <v>224</v>
      </c>
      <c r="N27" s="147">
        <f t="shared" ref="N27" si="8">H27*J27*L27</f>
        <v>5040000</v>
      </c>
      <c r="O27" s="402"/>
      <c r="P27" s="404"/>
      <c r="Q27" s="414"/>
      <c r="R27" s="412"/>
      <c r="S27" s="397"/>
      <c r="T27" s="238" t="s">
        <v>239</v>
      </c>
      <c r="U27" s="238"/>
      <c r="V27" s="106">
        <v>30000</v>
      </c>
      <c r="W27" s="229" t="s">
        <v>2</v>
      </c>
      <c r="X27" s="257">
        <v>14</v>
      </c>
      <c r="Y27" s="229" t="s">
        <v>2</v>
      </c>
      <c r="Z27" s="261">
        <v>12</v>
      </c>
      <c r="AA27" s="259" t="s">
        <v>224</v>
      </c>
      <c r="AB27" s="147">
        <f t="shared" ref="AB27" si="9">V27*X27*Z27</f>
        <v>5040000</v>
      </c>
    </row>
    <row r="28" spans="1:28" s="79" customFormat="1" x14ac:dyDescent="0.3">
      <c r="A28" s="402"/>
      <c r="B28" s="404"/>
      <c r="C28" s="414"/>
      <c r="D28" s="412"/>
      <c r="E28" s="397"/>
      <c r="F28" s="238" t="s">
        <v>201</v>
      </c>
      <c r="G28" s="238"/>
      <c r="H28" s="106"/>
      <c r="I28" s="229"/>
      <c r="J28" s="257"/>
      <c r="K28" s="229"/>
      <c r="L28" s="261"/>
      <c r="M28" s="259"/>
      <c r="N28" s="147">
        <v>11790000</v>
      </c>
      <c r="O28" s="402"/>
      <c r="P28" s="404"/>
      <c r="Q28" s="414"/>
      <c r="R28" s="412"/>
      <c r="S28" s="397"/>
      <c r="T28" s="238" t="s">
        <v>201</v>
      </c>
      <c r="U28" s="238"/>
      <c r="V28" s="106"/>
      <c r="W28" s="229"/>
      <c r="X28" s="257"/>
      <c r="Y28" s="229"/>
      <c r="Z28" s="261"/>
      <c r="AA28" s="259"/>
      <c r="AB28" s="147">
        <v>11790000</v>
      </c>
    </row>
    <row r="29" spans="1:28" s="79" customFormat="1" x14ac:dyDescent="0.3">
      <c r="A29" s="402"/>
      <c r="B29" s="404"/>
      <c r="C29" s="414"/>
      <c r="D29" s="412"/>
      <c r="E29" s="397"/>
      <c r="F29" s="238" t="s">
        <v>200</v>
      </c>
      <c r="G29" s="238"/>
      <c r="H29" s="106">
        <v>200000</v>
      </c>
      <c r="I29" s="229"/>
      <c r="J29" s="257"/>
      <c r="K29" s="229" t="s">
        <v>2</v>
      </c>
      <c r="L29" s="257">
        <v>120</v>
      </c>
      <c r="M29" s="259" t="s">
        <v>224</v>
      </c>
      <c r="N29" s="147">
        <f>H29*L29</f>
        <v>24000000</v>
      </c>
      <c r="O29" s="402"/>
      <c r="P29" s="404"/>
      <c r="Q29" s="414"/>
      <c r="R29" s="412"/>
      <c r="S29" s="397"/>
      <c r="T29" s="238" t="s">
        <v>200</v>
      </c>
      <c r="U29" s="238"/>
      <c r="V29" s="106">
        <v>200000</v>
      </c>
      <c r="W29" s="229"/>
      <c r="X29" s="257"/>
      <c r="Y29" s="229" t="s">
        <v>2</v>
      </c>
      <c r="Z29" s="257">
        <v>120</v>
      </c>
      <c r="AA29" s="259" t="s">
        <v>224</v>
      </c>
      <c r="AB29" s="147">
        <f>V29*Z29</f>
        <v>24000000</v>
      </c>
    </row>
    <row r="30" spans="1:28" x14ac:dyDescent="0.3">
      <c r="A30" s="402"/>
      <c r="B30" s="404"/>
      <c r="C30" s="415"/>
      <c r="D30" s="412"/>
      <c r="E30" s="397"/>
      <c r="F30" s="129"/>
      <c r="G30" s="129"/>
      <c r="H30" s="97"/>
      <c r="I30" s="98"/>
      <c r="J30" s="102"/>
      <c r="K30" s="102"/>
      <c r="L30" s="101" t="s">
        <v>92</v>
      </c>
      <c r="M30" s="100"/>
      <c r="N30" s="148">
        <f>SUM(N20:N29)</f>
        <v>70540000</v>
      </c>
      <c r="O30" s="402"/>
      <c r="P30" s="404"/>
      <c r="Q30" s="415"/>
      <c r="R30" s="412"/>
      <c r="S30" s="397"/>
      <c r="T30" s="129"/>
      <c r="U30" s="129"/>
      <c r="V30" s="97"/>
      <c r="W30" s="98"/>
      <c r="X30" s="102"/>
      <c r="Y30" s="102"/>
      <c r="Z30" s="101" t="s">
        <v>92</v>
      </c>
      <c r="AA30" s="100"/>
      <c r="AB30" s="148">
        <f>SUM(AB20:AB29)</f>
        <v>70540000</v>
      </c>
    </row>
    <row r="31" spans="1:28" x14ac:dyDescent="0.3">
      <c r="A31" s="402"/>
      <c r="B31" s="88" t="s">
        <v>114</v>
      </c>
      <c r="C31" s="176"/>
      <c r="D31" s="176"/>
      <c r="E31" s="128">
        <f>E32+E37+E39</f>
        <v>385890000</v>
      </c>
      <c r="F31" s="126"/>
      <c r="G31" s="127"/>
      <c r="H31" s="89"/>
      <c r="I31" s="90"/>
      <c r="J31" s="188"/>
      <c r="K31" s="188"/>
      <c r="L31" s="188"/>
      <c r="M31" s="127"/>
      <c r="N31" s="146">
        <f>E31</f>
        <v>385890000</v>
      </c>
      <c r="O31" s="402"/>
      <c r="P31" s="88" t="s">
        <v>114</v>
      </c>
      <c r="Q31" s="176"/>
      <c r="R31" s="176"/>
      <c r="S31" s="128">
        <f>S32+S37+S39</f>
        <v>385890000</v>
      </c>
      <c r="T31" s="126"/>
      <c r="U31" s="127"/>
      <c r="V31" s="89"/>
      <c r="W31" s="90"/>
      <c r="X31" s="217"/>
      <c r="Y31" s="217"/>
      <c r="Z31" s="217"/>
      <c r="AA31" s="127"/>
      <c r="AB31" s="146">
        <f>S31</f>
        <v>385890000</v>
      </c>
    </row>
    <row r="32" spans="1:28" x14ac:dyDescent="0.3">
      <c r="A32" s="402"/>
      <c r="B32" s="397"/>
      <c r="C32" s="382" t="s">
        <v>115</v>
      </c>
      <c r="D32" s="397"/>
      <c r="E32" s="398">
        <f>N36</f>
        <v>91800000</v>
      </c>
      <c r="F32" s="246" t="s">
        <v>240</v>
      </c>
      <c r="G32" s="247"/>
      <c r="H32" s="103">
        <v>2750000</v>
      </c>
      <c r="I32" s="229"/>
      <c r="J32" s="262"/>
      <c r="K32" s="229" t="s">
        <v>2</v>
      </c>
      <c r="L32" s="263">
        <v>12</v>
      </c>
      <c r="M32" s="264" t="s">
        <v>224</v>
      </c>
      <c r="N32" s="147">
        <f>H32*L32</f>
        <v>33000000</v>
      </c>
      <c r="O32" s="402"/>
      <c r="P32" s="397"/>
      <c r="Q32" s="382" t="s">
        <v>115</v>
      </c>
      <c r="R32" s="397"/>
      <c r="S32" s="398">
        <f>AB36</f>
        <v>91800000</v>
      </c>
      <c r="T32" s="82" t="s">
        <v>116</v>
      </c>
      <c r="U32" s="83"/>
      <c r="V32" s="103">
        <v>2750000</v>
      </c>
      <c r="W32" s="216"/>
      <c r="X32" s="108"/>
      <c r="Y32" s="216" t="s">
        <v>2</v>
      </c>
      <c r="Z32" s="109">
        <v>12</v>
      </c>
      <c r="AA32" s="104" t="s">
        <v>106</v>
      </c>
      <c r="AB32" s="147">
        <f>V32*Z32</f>
        <v>33000000</v>
      </c>
    </row>
    <row r="33" spans="1:28" x14ac:dyDescent="0.3">
      <c r="A33" s="402"/>
      <c r="B33" s="397"/>
      <c r="C33" s="392"/>
      <c r="D33" s="397"/>
      <c r="E33" s="397"/>
      <c r="F33" s="265" t="s">
        <v>241</v>
      </c>
      <c r="G33" s="238"/>
      <c r="H33" s="93">
        <v>100000</v>
      </c>
      <c r="I33" s="229" t="s">
        <v>2</v>
      </c>
      <c r="J33" s="258">
        <v>1</v>
      </c>
      <c r="K33" s="229" t="s">
        <v>2</v>
      </c>
      <c r="L33" s="261">
        <v>12</v>
      </c>
      <c r="M33" s="259" t="s">
        <v>224</v>
      </c>
      <c r="N33" s="147">
        <f t="shared" ref="N33:N35" si="10">H33*J33*L33</f>
        <v>1200000</v>
      </c>
      <c r="O33" s="402"/>
      <c r="P33" s="397"/>
      <c r="Q33" s="392"/>
      <c r="R33" s="397"/>
      <c r="S33" s="397"/>
      <c r="T33" s="85" t="s">
        <v>117</v>
      </c>
      <c r="U33" s="86"/>
      <c r="V33" s="93">
        <v>100000</v>
      </c>
      <c r="W33" s="216" t="s">
        <v>2</v>
      </c>
      <c r="X33" s="107">
        <v>1</v>
      </c>
      <c r="Y33" s="216" t="s">
        <v>2</v>
      </c>
      <c r="Z33" s="95">
        <v>12</v>
      </c>
      <c r="AA33" s="96" t="s">
        <v>106</v>
      </c>
      <c r="AB33" s="147">
        <f>V33*X33*Z33</f>
        <v>1200000</v>
      </c>
    </row>
    <row r="34" spans="1:28" x14ac:dyDescent="0.3">
      <c r="A34" s="402"/>
      <c r="B34" s="397"/>
      <c r="C34" s="392"/>
      <c r="D34" s="397"/>
      <c r="E34" s="397"/>
      <c r="F34" s="265" t="s">
        <v>242</v>
      </c>
      <c r="G34" s="238"/>
      <c r="H34" s="93">
        <v>3000000</v>
      </c>
      <c r="I34" s="229"/>
      <c r="J34" s="258"/>
      <c r="K34" s="229" t="s">
        <v>2</v>
      </c>
      <c r="L34" s="261">
        <v>12</v>
      </c>
      <c r="M34" s="259" t="s">
        <v>224</v>
      </c>
      <c r="N34" s="147">
        <f>H34*L34</f>
        <v>36000000</v>
      </c>
      <c r="O34" s="402"/>
      <c r="P34" s="397"/>
      <c r="Q34" s="392"/>
      <c r="R34" s="397"/>
      <c r="S34" s="397"/>
      <c r="T34" s="85" t="s">
        <v>118</v>
      </c>
      <c r="U34" s="86"/>
      <c r="V34" s="93">
        <v>3000000</v>
      </c>
      <c r="W34" s="216"/>
      <c r="X34" s="107"/>
      <c r="Y34" s="216" t="s">
        <v>2</v>
      </c>
      <c r="Z34" s="95">
        <v>12</v>
      </c>
      <c r="AA34" s="96" t="s">
        <v>106</v>
      </c>
      <c r="AB34" s="147">
        <f>V34*Z34</f>
        <v>36000000</v>
      </c>
    </row>
    <row r="35" spans="1:28" x14ac:dyDescent="0.3">
      <c r="A35" s="402"/>
      <c r="B35" s="397"/>
      <c r="C35" s="392"/>
      <c r="D35" s="397"/>
      <c r="E35" s="397"/>
      <c r="F35" s="265" t="s">
        <v>243</v>
      </c>
      <c r="G35" s="238"/>
      <c r="H35" s="93">
        <v>1800000</v>
      </c>
      <c r="I35" s="229" t="s">
        <v>2</v>
      </c>
      <c r="J35" s="258">
        <v>1</v>
      </c>
      <c r="K35" s="229" t="s">
        <v>2</v>
      </c>
      <c r="L35" s="261">
        <v>12</v>
      </c>
      <c r="M35" s="259" t="s">
        <v>224</v>
      </c>
      <c r="N35" s="147">
        <f t="shared" si="10"/>
        <v>21600000</v>
      </c>
      <c r="O35" s="402"/>
      <c r="P35" s="397"/>
      <c r="Q35" s="392"/>
      <c r="R35" s="397"/>
      <c r="S35" s="397"/>
      <c r="T35" s="85" t="s">
        <v>119</v>
      </c>
      <c r="U35" s="86"/>
      <c r="V35" s="93">
        <v>1800000</v>
      </c>
      <c r="W35" s="216" t="s">
        <v>2</v>
      </c>
      <c r="X35" s="107">
        <v>1</v>
      </c>
      <c r="Y35" s="216" t="s">
        <v>2</v>
      </c>
      <c r="Z35" s="95">
        <v>12</v>
      </c>
      <c r="AA35" s="96" t="s">
        <v>106</v>
      </c>
      <c r="AB35" s="147">
        <f>V35*X35*Z35</f>
        <v>21600000</v>
      </c>
    </row>
    <row r="36" spans="1:28" x14ac:dyDescent="0.3">
      <c r="A36" s="402"/>
      <c r="B36" s="397"/>
      <c r="C36" s="392"/>
      <c r="D36" s="397"/>
      <c r="E36" s="397"/>
      <c r="F36" s="253"/>
      <c r="G36" s="242"/>
      <c r="H36" s="97"/>
      <c r="I36" s="98"/>
      <c r="J36" s="254"/>
      <c r="K36" s="254"/>
      <c r="L36" s="245" t="s">
        <v>51</v>
      </c>
      <c r="M36" s="244"/>
      <c r="N36" s="148">
        <f>SUM(N32:N35)</f>
        <v>91800000</v>
      </c>
      <c r="O36" s="402"/>
      <c r="P36" s="397"/>
      <c r="Q36" s="392"/>
      <c r="R36" s="397"/>
      <c r="S36" s="397"/>
      <c r="T36" s="130"/>
      <c r="U36" s="129"/>
      <c r="V36" s="97"/>
      <c r="W36" s="98"/>
      <c r="X36" s="102"/>
      <c r="Y36" s="102"/>
      <c r="Z36" s="101" t="s">
        <v>92</v>
      </c>
      <c r="AA36" s="100"/>
      <c r="AB36" s="148">
        <f>SUM(AB32:AB35)</f>
        <v>91800000</v>
      </c>
    </row>
    <row r="37" spans="1:28" x14ac:dyDescent="0.3">
      <c r="A37" s="402"/>
      <c r="B37" s="397"/>
      <c r="C37" s="392" t="s">
        <v>120</v>
      </c>
      <c r="D37" s="397"/>
      <c r="E37" s="383">
        <f>N38</f>
        <v>108000000</v>
      </c>
      <c r="F37" s="246" t="s">
        <v>244</v>
      </c>
      <c r="G37" s="247"/>
      <c r="H37" s="103">
        <v>9000000</v>
      </c>
      <c r="I37" s="229" t="s">
        <v>2</v>
      </c>
      <c r="J37" s="262"/>
      <c r="K37" s="229" t="s">
        <v>2</v>
      </c>
      <c r="L37" s="263">
        <v>12</v>
      </c>
      <c r="M37" s="264" t="s">
        <v>224</v>
      </c>
      <c r="N37" s="147">
        <f>H37*L37</f>
        <v>108000000</v>
      </c>
      <c r="O37" s="402"/>
      <c r="P37" s="397"/>
      <c r="Q37" s="392" t="s">
        <v>120</v>
      </c>
      <c r="R37" s="397"/>
      <c r="S37" s="383">
        <f>AB38</f>
        <v>108000000</v>
      </c>
      <c r="T37" s="82" t="s">
        <v>121</v>
      </c>
      <c r="U37" s="83"/>
      <c r="V37" s="103">
        <v>9000000</v>
      </c>
      <c r="W37" s="216"/>
      <c r="X37" s="108"/>
      <c r="Y37" s="216" t="s">
        <v>2</v>
      </c>
      <c r="Z37" s="109">
        <v>12</v>
      </c>
      <c r="AA37" s="104" t="s">
        <v>106</v>
      </c>
      <c r="AB37" s="147">
        <f>V37*Z37</f>
        <v>108000000</v>
      </c>
    </row>
    <row r="38" spans="1:28" x14ac:dyDescent="0.3">
      <c r="A38" s="402"/>
      <c r="B38" s="397"/>
      <c r="C38" s="392"/>
      <c r="D38" s="397"/>
      <c r="E38" s="384"/>
      <c r="F38" s="253"/>
      <c r="G38" s="242"/>
      <c r="H38" s="97"/>
      <c r="I38" s="98"/>
      <c r="J38" s="254"/>
      <c r="K38" s="254"/>
      <c r="L38" s="245" t="s">
        <v>51</v>
      </c>
      <c r="M38" s="244"/>
      <c r="N38" s="148">
        <f>SUM(N37)</f>
        <v>108000000</v>
      </c>
      <c r="O38" s="402"/>
      <c r="P38" s="397"/>
      <c r="Q38" s="392"/>
      <c r="R38" s="397"/>
      <c r="S38" s="384"/>
      <c r="T38" s="130"/>
      <c r="U38" s="129"/>
      <c r="V38" s="97"/>
      <c r="W38" s="98"/>
      <c r="X38" s="102"/>
      <c r="Y38" s="102"/>
      <c r="Z38" s="101" t="s">
        <v>92</v>
      </c>
      <c r="AA38" s="100"/>
      <c r="AB38" s="148">
        <f>AB37</f>
        <v>108000000</v>
      </c>
    </row>
    <row r="39" spans="1:28" x14ac:dyDescent="0.3">
      <c r="A39" s="402"/>
      <c r="B39" s="397"/>
      <c r="C39" s="392" t="s">
        <v>122</v>
      </c>
      <c r="D39" s="397"/>
      <c r="E39" s="398">
        <f>N56</f>
        <v>186090000</v>
      </c>
      <c r="F39" s="238" t="s">
        <v>245</v>
      </c>
      <c r="G39" s="238"/>
      <c r="H39" s="93"/>
      <c r="I39" s="229"/>
      <c r="J39" s="266"/>
      <c r="K39" s="266"/>
      <c r="L39" s="266"/>
      <c r="M39" s="238"/>
      <c r="N39" s="147">
        <f>SUM(N40:N43)</f>
        <v>101500000</v>
      </c>
      <c r="O39" s="402"/>
      <c r="P39" s="397"/>
      <c r="Q39" s="392" t="s">
        <v>122</v>
      </c>
      <c r="R39" s="397"/>
      <c r="S39" s="398">
        <f>AB56</f>
        <v>186090000</v>
      </c>
      <c r="T39" s="86" t="s">
        <v>123</v>
      </c>
      <c r="U39" s="86"/>
      <c r="V39" s="93"/>
      <c r="W39" s="229"/>
      <c r="X39" s="87"/>
      <c r="Y39" s="87"/>
      <c r="Z39" s="87"/>
      <c r="AA39" s="86"/>
      <c r="AB39" s="147">
        <f>SUM(AB40:AB43)</f>
        <v>101500000</v>
      </c>
    </row>
    <row r="40" spans="1:28" x14ac:dyDescent="0.3">
      <c r="A40" s="402"/>
      <c r="B40" s="397"/>
      <c r="C40" s="392"/>
      <c r="D40" s="397"/>
      <c r="E40" s="398"/>
      <c r="F40" s="267" t="s">
        <v>246</v>
      </c>
      <c r="G40" s="60"/>
      <c r="H40" s="203">
        <v>3300000</v>
      </c>
      <c r="I40" s="204"/>
      <c r="J40" s="268"/>
      <c r="K40" s="204" t="s">
        <v>2</v>
      </c>
      <c r="L40" s="269">
        <v>2</v>
      </c>
      <c r="M40" s="270" t="s">
        <v>224</v>
      </c>
      <c r="N40" s="208">
        <f>H40*L40</f>
        <v>6600000</v>
      </c>
      <c r="O40" s="402"/>
      <c r="P40" s="397"/>
      <c r="Q40" s="392"/>
      <c r="R40" s="397"/>
      <c r="S40" s="398"/>
      <c r="T40" s="201" t="s">
        <v>124</v>
      </c>
      <c r="U40" s="202"/>
      <c r="V40" s="203">
        <v>3300000</v>
      </c>
      <c r="W40" s="204"/>
      <c r="X40" s="205"/>
      <c r="Y40" s="204" t="s">
        <v>2</v>
      </c>
      <c r="Z40" s="206">
        <v>2</v>
      </c>
      <c r="AA40" s="207" t="s">
        <v>106</v>
      </c>
      <c r="AB40" s="208">
        <f>V40*Z40</f>
        <v>6600000</v>
      </c>
    </row>
    <row r="41" spans="1:28" x14ac:dyDescent="0.3">
      <c r="A41" s="402"/>
      <c r="B41" s="397"/>
      <c r="C41" s="392"/>
      <c r="D41" s="397"/>
      <c r="E41" s="398"/>
      <c r="F41" s="267" t="s">
        <v>247</v>
      </c>
      <c r="G41" s="60"/>
      <c r="H41" s="203">
        <v>12000</v>
      </c>
      <c r="I41" s="204" t="s">
        <v>2</v>
      </c>
      <c r="J41" s="271">
        <v>600</v>
      </c>
      <c r="K41" s="204" t="s">
        <v>2</v>
      </c>
      <c r="L41" s="269">
        <v>2</v>
      </c>
      <c r="M41" s="270" t="s">
        <v>224</v>
      </c>
      <c r="N41" s="208">
        <f t="shared" ref="N41:N42" si="11">H41*J41*L41</f>
        <v>14400000</v>
      </c>
      <c r="O41" s="402"/>
      <c r="P41" s="397"/>
      <c r="Q41" s="392"/>
      <c r="R41" s="397"/>
      <c r="S41" s="398"/>
      <c r="T41" s="201" t="s">
        <v>125</v>
      </c>
      <c r="U41" s="202"/>
      <c r="V41" s="203">
        <v>12000</v>
      </c>
      <c r="W41" s="204" t="s">
        <v>2</v>
      </c>
      <c r="X41" s="209">
        <v>600</v>
      </c>
      <c r="Y41" s="204" t="s">
        <v>2</v>
      </c>
      <c r="Z41" s="206">
        <v>2</v>
      </c>
      <c r="AA41" s="207" t="s">
        <v>106</v>
      </c>
      <c r="AB41" s="208">
        <f>V41*X41*Z41</f>
        <v>14400000</v>
      </c>
    </row>
    <row r="42" spans="1:28" x14ac:dyDescent="0.3">
      <c r="A42" s="402"/>
      <c r="B42" s="397"/>
      <c r="C42" s="392"/>
      <c r="D42" s="397"/>
      <c r="E42" s="398"/>
      <c r="F42" s="267" t="s">
        <v>248</v>
      </c>
      <c r="G42" s="60"/>
      <c r="H42" s="203">
        <v>100000</v>
      </c>
      <c r="I42" s="204" t="s">
        <v>2</v>
      </c>
      <c r="J42" s="271">
        <v>400</v>
      </c>
      <c r="K42" s="204" t="s">
        <v>2</v>
      </c>
      <c r="L42" s="269">
        <v>2</v>
      </c>
      <c r="M42" s="270" t="s">
        <v>224</v>
      </c>
      <c r="N42" s="208">
        <f t="shared" si="11"/>
        <v>80000000</v>
      </c>
      <c r="O42" s="402"/>
      <c r="P42" s="397"/>
      <c r="Q42" s="392"/>
      <c r="R42" s="397"/>
      <c r="S42" s="398"/>
      <c r="T42" s="201" t="s">
        <v>126</v>
      </c>
      <c r="U42" s="202"/>
      <c r="V42" s="203">
        <v>100000</v>
      </c>
      <c r="W42" s="204" t="s">
        <v>2</v>
      </c>
      <c r="X42" s="209">
        <v>400</v>
      </c>
      <c r="Y42" s="204" t="s">
        <v>2</v>
      </c>
      <c r="Z42" s="206">
        <v>2</v>
      </c>
      <c r="AA42" s="207" t="s">
        <v>106</v>
      </c>
      <c r="AB42" s="208">
        <f>V42*X42*Z42</f>
        <v>80000000</v>
      </c>
    </row>
    <row r="43" spans="1:28" x14ac:dyDescent="0.3">
      <c r="A43" s="402"/>
      <c r="B43" s="397"/>
      <c r="C43" s="392"/>
      <c r="D43" s="397"/>
      <c r="E43" s="398"/>
      <c r="F43" s="267" t="s">
        <v>249</v>
      </c>
      <c r="G43" s="60"/>
      <c r="H43" s="203">
        <v>250000</v>
      </c>
      <c r="I43" s="204" t="s">
        <v>2</v>
      </c>
      <c r="J43" s="271"/>
      <c r="K43" s="204" t="s">
        <v>2</v>
      </c>
      <c r="L43" s="269">
        <v>2</v>
      </c>
      <c r="M43" s="270" t="s">
        <v>224</v>
      </c>
      <c r="N43" s="208">
        <f>H43*L43</f>
        <v>500000</v>
      </c>
      <c r="O43" s="402"/>
      <c r="P43" s="397"/>
      <c r="Q43" s="392"/>
      <c r="R43" s="397"/>
      <c r="S43" s="398"/>
      <c r="T43" s="201" t="s">
        <v>127</v>
      </c>
      <c r="U43" s="202"/>
      <c r="V43" s="203">
        <v>250000</v>
      </c>
      <c r="W43" s="204" t="s">
        <v>2</v>
      </c>
      <c r="X43" s="209"/>
      <c r="Y43" s="204" t="s">
        <v>2</v>
      </c>
      <c r="Z43" s="206">
        <v>2</v>
      </c>
      <c r="AA43" s="207" t="s">
        <v>106</v>
      </c>
      <c r="AB43" s="208">
        <f>V43*Z43</f>
        <v>500000</v>
      </c>
    </row>
    <row r="44" spans="1:28" x14ac:dyDescent="0.3">
      <c r="A44" s="402"/>
      <c r="B44" s="397"/>
      <c r="C44" s="392"/>
      <c r="D44" s="397"/>
      <c r="E44" s="397"/>
      <c r="F44" s="238" t="s">
        <v>250</v>
      </c>
      <c r="G44" s="238"/>
      <c r="H44" s="93"/>
      <c r="I44" s="229"/>
      <c r="J44" s="257"/>
      <c r="K44" s="259"/>
      <c r="L44" s="258"/>
      <c r="M44" s="259"/>
      <c r="N44" s="147">
        <f>SUM(N45:N47)</f>
        <v>31000000</v>
      </c>
      <c r="O44" s="402"/>
      <c r="P44" s="397"/>
      <c r="Q44" s="392"/>
      <c r="R44" s="397"/>
      <c r="S44" s="397"/>
      <c r="T44" s="86" t="s">
        <v>128</v>
      </c>
      <c r="U44" s="86"/>
      <c r="V44" s="93"/>
      <c r="W44" s="229"/>
      <c r="X44" s="94"/>
      <c r="Y44" s="96"/>
      <c r="Z44" s="107"/>
      <c r="AA44" s="96"/>
      <c r="AB44" s="147">
        <f>SUM(AB45:AB47)</f>
        <v>31000000</v>
      </c>
    </row>
    <row r="45" spans="1:28" x14ac:dyDescent="0.3">
      <c r="A45" s="402"/>
      <c r="B45" s="397"/>
      <c r="C45" s="392"/>
      <c r="D45" s="397"/>
      <c r="E45" s="397"/>
      <c r="F45" s="267" t="s">
        <v>246</v>
      </c>
      <c r="G45" s="60"/>
      <c r="H45" s="203">
        <v>200000</v>
      </c>
      <c r="I45" s="204"/>
      <c r="J45" s="268"/>
      <c r="K45" s="204" t="s">
        <v>2</v>
      </c>
      <c r="L45" s="269">
        <v>5</v>
      </c>
      <c r="M45" s="270" t="s">
        <v>224</v>
      </c>
      <c r="N45" s="208">
        <f>H45*L45</f>
        <v>1000000</v>
      </c>
      <c r="O45" s="402"/>
      <c r="P45" s="397"/>
      <c r="Q45" s="392"/>
      <c r="R45" s="397"/>
      <c r="S45" s="397"/>
      <c r="T45" s="201" t="s">
        <v>124</v>
      </c>
      <c r="U45" s="202"/>
      <c r="V45" s="203">
        <v>200000</v>
      </c>
      <c r="W45" s="204"/>
      <c r="X45" s="205"/>
      <c r="Y45" s="204" t="s">
        <v>2</v>
      </c>
      <c r="Z45" s="206">
        <v>5</v>
      </c>
      <c r="AA45" s="207" t="s">
        <v>106</v>
      </c>
      <c r="AB45" s="208">
        <f>V45*Z45</f>
        <v>1000000</v>
      </c>
    </row>
    <row r="46" spans="1:28" x14ac:dyDescent="0.3">
      <c r="A46" s="402"/>
      <c r="B46" s="397"/>
      <c r="C46" s="392"/>
      <c r="D46" s="397"/>
      <c r="E46" s="397"/>
      <c r="F46" s="267" t="s">
        <v>247</v>
      </c>
      <c r="G46" s="60"/>
      <c r="H46" s="203">
        <v>25000</v>
      </c>
      <c r="I46" s="204" t="s">
        <v>2</v>
      </c>
      <c r="J46" s="271">
        <v>80</v>
      </c>
      <c r="K46" s="204" t="s">
        <v>2</v>
      </c>
      <c r="L46" s="269">
        <v>5</v>
      </c>
      <c r="M46" s="270" t="s">
        <v>224</v>
      </c>
      <c r="N46" s="208">
        <f t="shared" ref="N46:N50" si="12">H46*J46*L46</f>
        <v>10000000</v>
      </c>
      <c r="O46" s="402"/>
      <c r="P46" s="397"/>
      <c r="Q46" s="392"/>
      <c r="R46" s="397"/>
      <c r="S46" s="397"/>
      <c r="T46" s="201" t="s">
        <v>125</v>
      </c>
      <c r="U46" s="202"/>
      <c r="V46" s="203">
        <v>25000</v>
      </c>
      <c r="W46" s="204" t="s">
        <v>2</v>
      </c>
      <c r="X46" s="209">
        <v>80</v>
      </c>
      <c r="Y46" s="204" t="s">
        <v>2</v>
      </c>
      <c r="Z46" s="206">
        <v>5</v>
      </c>
      <c r="AA46" s="207" t="s">
        <v>106</v>
      </c>
      <c r="AB46" s="208">
        <f>V46*X46*Z46</f>
        <v>10000000</v>
      </c>
    </row>
    <row r="47" spans="1:28" x14ac:dyDescent="0.3">
      <c r="A47" s="402"/>
      <c r="B47" s="397"/>
      <c r="C47" s="392"/>
      <c r="D47" s="397"/>
      <c r="E47" s="397"/>
      <c r="F47" s="267" t="s">
        <v>248</v>
      </c>
      <c r="G47" s="60"/>
      <c r="H47" s="203">
        <v>100000</v>
      </c>
      <c r="I47" s="204" t="s">
        <v>2</v>
      </c>
      <c r="J47" s="271">
        <v>40</v>
      </c>
      <c r="K47" s="204" t="s">
        <v>2</v>
      </c>
      <c r="L47" s="269">
        <v>5</v>
      </c>
      <c r="M47" s="270" t="s">
        <v>224</v>
      </c>
      <c r="N47" s="208">
        <f t="shared" si="12"/>
        <v>20000000</v>
      </c>
      <c r="O47" s="402"/>
      <c r="P47" s="397"/>
      <c r="Q47" s="392"/>
      <c r="R47" s="397"/>
      <c r="S47" s="397"/>
      <c r="T47" s="201" t="s">
        <v>126</v>
      </c>
      <c r="U47" s="202"/>
      <c r="V47" s="203">
        <v>100000</v>
      </c>
      <c r="W47" s="204" t="s">
        <v>2</v>
      </c>
      <c r="X47" s="209">
        <v>40</v>
      </c>
      <c r="Y47" s="204" t="s">
        <v>2</v>
      </c>
      <c r="Z47" s="206">
        <v>5</v>
      </c>
      <c r="AA47" s="207" t="s">
        <v>106</v>
      </c>
      <c r="AB47" s="208">
        <f>V47*X47*Z47</f>
        <v>20000000</v>
      </c>
    </row>
    <row r="48" spans="1:28" x14ac:dyDescent="0.3">
      <c r="A48" s="402"/>
      <c r="B48" s="397"/>
      <c r="C48" s="392"/>
      <c r="D48" s="397"/>
      <c r="E48" s="397"/>
      <c r="F48" s="238" t="s">
        <v>251</v>
      </c>
      <c r="G48" s="238"/>
      <c r="H48" s="93">
        <v>800000</v>
      </c>
      <c r="I48" s="229" t="s">
        <v>2</v>
      </c>
      <c r="J48" s="257"/>
      <c r="K48" s="229" t="s">
        <v>2</v>
      </c>
      <c r="L48" s="258">
        <v>50</v>
      </c>
      <c r="M48" s="259" t="s">
        <v>224</v>
      </c>
      <c r="N48" s="147">
        <f>H48*L48</f>
        <v>40000000</v>
      </c>
      <c r="O48" s="402"/>
      <c r="P48" s="397"/>
      <c r="Q48" s="392"/>
      <c r="R48" s="397"/>
      <c r="S48" s="397"/>
      <c r="T48" s="86" t="s">
        <v>129</v>
      </c>
      <c r="U48" s="86"/>
      <c r="V48" s="93">
        <v>800000</v>
      </c>
      <c r="W48" s="216" t="s">
        <v>2</v>
      </c>
      <c r="X48" s="94"/>
      <c r="Y48" s="216" t="s">
        <v>2</v>
      </c>
      <c r="Z48" s="107">
        <v>50</v>
      </c>
      <c r="AA48" s="96" t="s">
        <v>106</v>
      </c>
      <c r="AB48" s="208">
        <f>V48*Z48</f>
        <v>40000000</v>
      </c>
    </row>
    <row r="49" spans="1:28" x14ac:dyDescent="0.3">
      <c r="A49" s="402"/>
      <c r="B49" s="397"/>
      <c r="C49" s="392"/>
      <c r="D49" s="397"/>
      <c r="E49" s="397"/>
      <c r="F49" s="238" t="s">
        <v>252</v>
      </c>
      <c r="G49" s="238"/>
      <c r="H49" s="93"/>
      <c r="I49" s="229"/>
      <c r="J49" s="266"/>
      <c r="K49" s="266"/>
      <c r="L49" s="266"/>
      <c r="M49" s="238"/>
      <c r="N49" s="147">
        <f>SUM(N50:N55)</f>
        <v>13590000</v>
      </c>
      <c r="O49" s="402"/>
      <c r="P49" s="397"/>
      <c r="Q49" s="392"/>
      <c r="R49" s="397"/>
      <c r="S49" s="397"/>
      <c r="T49" s="86" t="s">
        <v>130</v>
      </c>
      <c r="U49" s="86"/>
      <c r="V49" s="93"/>
      <c r="W49" s="224"/>
      <c r="X49" s="87"/>
      <c r="Y49" s="87"/>
      <c r="Z49" s="87"/>
      <c r="AA49" s="86"/>
      <c r="AB49" s="147">
        <f>SUM(AB50:AB55)</f>
        <v>13590000</v>
      </c>
    </row>
    <row r="50" spans="1:28" x14ac:dyDescent="0.3">
      <c r="A50" s="402"/>
      <c r="B50" s="397"/>
      <c r="C50" s="392"/>
      <c r="D50" s="397"/>
      <c r="E50" s="397"/>
      <c r="F50" s="267" t="s">
        <v>253</v>
      </c>
      <c r="G50" s="60"/>
      <c r="H50" s="203">
        <v>200000</v>
      </c>
      <c r="I50" s="204" t="s">
        <v>2</v>
      </c>
      <c r="J50" s="271">
        <v>3</v>
      </c>
      <c r="K50" s="204" t="s">
        <v>2</v>
      </c>
      <c r="L50" s="269">
        <v>1</v>
      </c>
      <c r="M50" s="270" t="s">
        <v>224</v>
      </c>
      <c r="N50" s="208">
        <f t="shared" si="12"/>
        <v>600000</v>
      </c>
      <c r="O50" s="402"/>
      <c r="P50" s="397"/>
      <c r="Q50" s="392"/>
      <c r="R50" s="397"/>
      <c r="S50" s="397"/>
      <c r="T50" s="201" t="s">
        <v>131</v>
      </c>
      <c r="U50" s="202"/>
      <c r="V50" s="203">
        <v>200000</v>
      </c>
      <c r="W50" s="204" t="s">
        <v>2</v>
      </c>
      <c r="X50" s="209">
        <v>3</v>
      </c>
      <c r="Y50" s="204" t="s">
        <v>2</v>
      </c>
      <c r="Z50" s="206">
        <v>1</v>
      </c>
      <c r="AA50" s="207" t="s">
        <v>106</v>
      </c>
      <c r="AB50" s="208">
        <f>V50*X50*Z50</f>
        <v>600000</v>
      </c>
    </row>
    <row r="51" spans="1:28" x14ac:dyDescent="0.3">
      <c r="A51" s="402"/>
      <c r="B51" s="397"/>
      <c r="C51" s="392"/>
      <c r="D51" s="397"/>
      <c r="E51" s="397"/>
      <c r="F51" s="267" t="s">
        <v>254</v>
      </c>
      <c r="G51" s="60"/>
      <c r="H51" s="203">
        <v>3300000</v>
      </c>
      <c r="I51" s="204"/>
      <c r="J51" s="271"/>
      <c r="K51" s="204" t="s">
        <v>2</v>
      </c>
      <c r="L51" s="269">
        <v>1</v>
      </c>
      <c r="M51" s="270" t="s">
        <v>224</v>
      </c>
      <c r="N51" s="208">
        <f>H51*L51</f>
        <v>3300000</v>
      </c>
      <c r="O51" s="402"/>
      <c r="P51" s="397"/>
      <c r="Q51" s="392"/>
      <c r="R51" s="397"/>
      <c r="S51" s="397"/>
      <c r="T51" s="201" t="s">
        <v>132</v>
      </c>
      <c r="U51" s="202"/>
      <c r="V51" s="203">
        <v>3300000</v>
      </c>
      <c r="W51" s="204"/>
      <c r="X51" s="209"/>
      <c r="Y51" s="204" t="s">
        <v>2</v>
      </c>
      <c r="Z51" s="206">
        <v>1</v>
      </c>
      <c r="AA51" s="207" t="s">
        <v>106</v>
      </c>
      <c r="AB51" s="208">
        <f>V51*Z51</f>
        <v>3300000</v>
      </c>
    </row>
    <row r="52" spans="1:28" x14ac:dyDescent="0.3">
      <c r="A52" s="402"/>
      <c r="B52" s="397"/>
      <c r="C52" s="392"/>
      <c r="D52" s="397"/>
      <c r="E52" s="397"/>
      <c r="F52" s="267" t="s">
        <v>255</v>
      </c>
      <c r="G52" s="60"/>
      <c r="H52" s="203">
        <v>1600000</v>
      </c>
      <c r="I52" s="204"/>
      <c r="J52" s="271"/>
      <c r="K52" s="204" t="s">
        <v>2</v>
      </c>
      <c r="L52" s="269">
        <v>1</v>
      </c>
      <c r="M52" s="270" t="s">
        <v>224</v>
      </c>
      <c r="N52" s="208">
        <f>H52*L52</f>
        <v>1600000</v>
      </c>
      <c r="O52" s="402"/>
      <c r="P52" s="397"/>
      <c r="Q52" s="392"/>
      <c r="R52" s="397"/>
      <c r="S52" s="397"/>
      <c r="T52" s="201" t="s">
        <v>133</v>
      </c>
      <c r="U52" s="202"/>
      <c r="V52" s="203">
        <v>1600000</v>
      </c>
      <c r="W52" s="204"/>
      <c r="X52" s="209"/>
      <c r="Y52" s="204" t="s">
        <v>2</v>
      </c>
      <c r="Z52" s="206">
        <v>1</v>
      </c>
      <c r="AA52" s="207" t="s">
        <v>106</v>
      </c>
      <c r="AB52" s="208">
        <f>V52*Z52</f>
        <v>1600000</v>
      </c>
    </row>
    <row r="53" spans="1:28" x14ac:dyDescent="0.3">
      <c r="A53" s="402"/>
      <c r="B53" s="397"/>
      <c r="C53" s="392"/>
      <c r="D53" s="397"/>
      <c r="E53" s="397"/>
      <c r="F53" s="267" t="s">
        <v>256</v>
      </c>
      <c r="G53" s="60"/>
      <c r="H53" s="203">
        <v>300000</v>
      </c>
      <c r="I53" s="204" t="s">
        <v>2</v>
      </c>
      <c r="J53" s="271">
        <v>3</v>
      </c>
      <c r="K53" s="204" t="s">
        <v>2</v>
      </c>
      <c r="L53" s="269">
        <v>1</v>
      </c>
      <c r="M53" s="270" t="s">
        <v>224</v>
      </c>
      <c r="N53" s="208">
        <f t="shared" ref="N53" si="13">H53*J53*L53</f>
        <v>900000</v>
      </c>
      <c r="O53" s="402"/>
      <c r="P53" s="397"/>
      <c r="Q53" s="392"/>
      <c r="R53" s="397"/>
      <c r="S53" s="397"/>
      <c r="T53" s="201" t="s">
        <v>134</v>
      </c>
      <c r="U53" s="202"/>
      <c r="V53" s="203">
        <v>300000</v>
      </c>
      <c r="W53" s="204" t="s">
        <v>2</v>
      </c>
      <c r="X53" s="209">
        <v>3</v>
      </c>
      <c r="Y53" s="204" t="s">
        <v>2</v>
      </c>
      <c r="Z53" s="206">
        <v>1</v>
      </c>
      <c r="AA53" s="207" t="s">
        <v>106</v>
      </c>
      <c r="AB53" s="208">
        <f>V53*X53*Z53</f>
        <v>900000</v>
      </c>
    </row>
    <row r="54" spans="1:28" x14ac:dyDescent="0.3">
      <c r="A54" s="402"/>
      <c r="B54" s="397"/>
      <c r="C54" s="392"/>
      <c r="D54" s="397"/>
      <c r="E54" s="397"/>
      <c r="F54" s="267" t="s">
        <v>257</v>
      </c>
      <c r="G54" s="60"/>
      <c r="H54" s="203">
        <v>150000</v>
      </c>
      <c r="I54" s="204"/>
      <c r="J54" s="271"/>
      <c r="K54" s="204" t="s">
        <v>2</v>
      </c>
      <c r="L54" s="272">
        <v>17</v>
      </c>
      <c r="M54" s="270" t="s">
        <v>224</v>
      </c>
      <c r="N54" s="208">
        <f>H54*L54</f>
        <v>2550000</v>
      </c>
      <c r="O54" s="402"/>
      <c r="P54" s="397"/>
      <c r="Q54" s="392"/>
      <c r="R54" s="397"/>
      <c r="S54" s="397"/>
      <c r="T54" s="201" t="s">
        <v>135</v>
      </c>
      <c r="U54" s="202"/>
      <c r="V54" s="203">
        <v>150000</v>
      </c>
      <c r="W54" s="204"/>
      <c r="X54" s="209"/>
      <c r="Y54" s="204" t="s">
        <v>2</v>
      </c>
      <c r="Z54" s="210">
        <v>17</v>
      </c>
      <c r="AA54" s="207" t="s">
        <v>106</v>
      </c>
      <c r="AB54" s="208">
        <f>V54*Z54</f>
        <v>2550000</v>
      </c>
    </row>
    <row r="55" spans="1:28" x14ac:dyDescent="0.3">
      <c r="A55" s="402"/>
      <c r="B55" s="397"/>
      <c r="C55" s="392"/>
      <c r="D55" s="397"/>
      <c r="E55" s="397"/>
      <c r="F55" s="267" t="s">
        <v>258</v>
      </c>
      <c r="G55" s="60"/>
      <c r="H55" s="273">
        <v>928000</v>
      </c>
      <c r="I55" s="204"/>
      <c r="J55" s="271"/>
      <c r="K55" s="204" t="s">
        <v>2</v>
      </c>
      <c r="L55" s="269">
        <v>5</v>
      </c>
      <c r="M55" s="270" t="s">
        <v>224</v>
      </c>
      <c r="N55" s="208">
        <f>H55*L55</f>
        <v>4640000</v>
      </c>
      <c r="O55" s="402"/>
      <c r="P55" s="397"/>
      <c r="Q55" s="392"/>
      <c r="R55" s="397"/>
      <c r="S55" s="397"/>
      <c r="T55" s="201" t="s">
        <v>136</v>
      </c>
      <c r="U55" s="202"/>
      <c r="V55" s="203">
        <v>928000</v>
      </c>
      <c r="W55" s="204"/>
      <c r="X55" s="209"/>
      <c r="Y55" s="204" t="s">
        <v>2</v>
      </c>
      <c r="Z55" s="206">
        <v>5</v>
      </c>
      <c r="AA55" s="207" t="s">
        <v>106</v>
      </c>
      <c r="AB55" s="208">
        <f>V55*Z55</f>
        <v>4640000</v>
      </c>
    </row>
    <row r="56" spans="1:28" x14ac:dyDescent="0.3">
      <c r="A56" s="402"/>
      <c r="B56" s="397"/>
      <c r="C56" s="392"/>
      <c r="D56" s="397"/>
      <c r="E56" s="397"/>
      <c r="F56" s="242"/>
      <c r="G56" s="242"/>
      <c r="H56" s="97"/>
      <c r="I56" s="98"/>
      <c r="J56" s="254"/>
      <c r="K56" s="254"/>
      <c r="L56" s="245" t="s">
        <v>51</v>
      </c>
      <c r="M56" s="244"/>
      <c r="N56" s="148">
        <f>N39+N44+N48+N49</f>
        <v>186090000</v>
      </c>
      <c r="O56" s="402"/>
      <c r="P56" s="397"/>
      <c r="Q56" s="392"/>
      <c r="R56" s="397"/>
      <c r="S56" s="397"/>
      <c r="T56" s="129"/>
      <c r="U56" s="129"/>
      <c r="V56" s="97"/>
      <c r="W56" s="98"/>
      <c r="X56" s="102"/>
      <c r="Y56" s="102"/>
      <c r="Z56" s="101" t="s">
        <v>92</v>
      </c>
      <c r="AA56" s="100"/>
      <c r="AB56" s="148">
        <f>AB39+AB44+AB48+AB49</f>
        <v>186090000</v>
      </c>
    </row>
    <row r="57" spans="1:28" x14ac:dyDescent="0.3">
      <c r="A57" s="402"/>
      <c r="B57" s="88" t="s">
        <v>137</v>
      </c>
      <c r="C57" s="176"/>
      <c r="D57" s="88"/>
      <c r="E57" s="128">
        <f>E58+E61+E77+E81+E97+E100</f>
        <v>140872500</v>
      </c>
      <c r="F57" s="126"/>
      <c r="G57" s="127"/>
      <c r="H57" s="89"/>
      <c r="I57" s="90"/>
      <c r="J57" s="188"/>
      <c r="K57" s="188"/>
      <c r="L57" s="188"/>
      <c r="M57" s="127"/>
      <c r="N57" s="146">
        <f>E57</f>
        <v>140872500</v>
      </c>
      <c r="O57" s="402"/>
      <c r="P57" s="88" t="s">
        <v>137</v>
      </c>
      <c r="Q57" s="176"/>
      <c r="R57" s="88"/>
      <c r="S57" s="128">
        <f>S58+S61+S77+S81+S97+S100</f>
        <v>143832500</v>
      </c>
      <c r="T57" s="126"/>
      <c r="U57" s="127"/>
      <c r="V57" s="89"/>
      <c r="W57" s="90"/>
      <c r="X57" s="217"/>
      <c r="Y57" s="217"/>
      <c r="Z57" s="217"/>
      <c r="AA57" s="127"/>
      <c r="AB57" s="146">
        <f>S57</f>
        <v>143832500</v>
      </c>
    </row>
    <row r="58" spans="1:28" x14ac:dyDescent="0.3">
      <c r="A58" s="402"/>
      <c r="B58" s="397"/>
      <c r="C58" s="392" t="s">
        <v>138</v>
      </c>
      <c r="D58" s="397"/>
      <c r="E58" s="398">
        <f>N60</f>
        <v>7200000</v>
      </c>
      <c r="F58" s="247" t="s">
        <v>259</v>
      </c>
      <c r="G58" s="247"/>
      <c r="H58" s="103">
        <v>350000</v>
      </c>
      <c r="I58" s="110"/>
      <c r="J58" s="262"/>
      <c r="K58" s="229" t="s">
        <v>2</v>
      </c>
      <c r="L58" s="263">
        <v>12</v>
      </c>
      <c r="M58" s="264" t="s">
        <v>224</v>
      </c>
      <c r="N58" s="147">
        <f>H58*L58</f>
        <v>4200000</v>
      </c>
      <c r="O58" s="402"/>
      <c r="P58" s="397"/>
      <c r="Q58" s="392" t="s">
        <v>138</v>
      </c>
      <c r="R58" s="397"/>
      <c r="S58" s="398">
        <f>AB60</f>
        <v>4200000</v>
      </c>
      <c r="T58" s="83" t="s">
        <v>139</v>
      </c>
      <c r="U58" s="83"/>
      <c r="V58" s="103">
        <v>350000</v>
      </c>
      <c r="W58" s="110"/>
      <c r="X58" s="108"/>
      <c r="Y58" s="216" t="s">
        <v>2</v>
      </c>
      <c r="Z58" s="109">
        <v>12</v>
      </c>
      <c r="AA58" s="104" t="s">
        <v>106</v>
      </c>
      <c r="AB58" s="147">
        <f>V58*Z58</f>
        <v>4200000</v>
      </c>
    </row>
    <row r="59" spans="1:28" x14ac:dyDescent="0.3">
      <c r="A59" s="402"/>
      <c r="B59" s="397"/>
      <c r="C59" s="392"/>
      <c r="D59" s="397"/>
      <c r="E59" s="397"/>
      <c r="F59" s="238" t="s">
        <v>260</v>
      </c>
      <c r="G59" s="238"/>
      <c r="H59" s="93">
        <v>3000000</v>
      </c>
      <c r="I59" s="229"/>
      <c r="J59" s="257"/>
      <c r="K59" s="229" t="s">
        <v>2</v>
      </c>
      <c r="L59" s="258">
        <v>1</v>
      </c>
      <c r="M59" s="259" t="s">
        <v>224</v>
      </c>
      <c r="N59" s="147">
        <f>H59*L59</f>
        <v>3000000</v>
      </c>
      <c r="O59" s="402"/>
      <c r="P59" s="397"/>
      <c r="Q59" s="392"/>
      <c r="R59" s="397"/>
      <c r="S59" s="397"/>
      <c r="T59" s="86" t="s">
        <v>140</v>
      </c>
      <c r="U59" s="86"/>
      <c r="V59" s="93">
        <v>0</v>
      </c>
      <c r="W59" s="216"/>
      <c r="X59" s="94"/>
      <c r="Y59" s="216" t="s">
        <v>2</v>
      </c>
      <c r="Z59" s="107">
        <v>1</v>
      </c>
      <c r="AA59" s="96" t="s">
        <v>106</v>
      </c>
      <c r="AB59" s="147">
        <f>V59*Z59</f>
        <v>0</v>
      </c>
    </row>
    <row r="60" spans="1:28" x14ac:dyDescent="0.3">
      <c r="A60" s="402"/>
      <c r="B60" s="397"/>
      <c r="C60" s="392"/>
      <c r="D60" s="397"/>
      <c r="E60" s="397"/>
      <c r="F60" s="242"/>
      <c r="G60" s="242"/>
      <c r="H60" s="97"/>
      <c r="I60" s="98"/>
      <c r="J60" s="254"/>
      <c r="K60" s="254"/>
      <c r="L60" s="245" t="s">
        <v>51</v>
      </c>
      <c r="M60" s="244"/>
      <c r="N60" s="148">
        <f>SUM(N58:N59)</f>
        <v>7200000</v>
      </c>
      <c r="O60" s="402"/>
      <c r="P60" s="397"/>
      <c r="Q60" s="392"/>
      <c r="R60" s="397"/>
      <c r="S60" s="397"/>
      <c r="T60" s="129"/>
      <c r="U60" s="129"/>
      <c r="V60" s="97"/>
      <c r="W60" s="98"/>
      <c r="X60" s="102"/>
      <c r="Y60" s="102"/>
      <c r="Z60" s="101" t="s">
        <v>92</v>
      </c>
      <c r="AA60" s="100"/>
      <c r="AB60" s="148">
        <f>SUM(AB58:AB59)</f>
        <v>4200000</v>
      </c>
    </row>
    <row r="61" spans="1:28" x14ac:dyDescent="0.3">
      <c r="A61" s="402"/>
      <c r="B61" s="397"/>
      <c r="C61" s="392" t="s">
        <v>141</v>
      </c>
      <c r="D61" s="397"/>
      <c r="E61" s="398">
        <f>N76</f>
        <v>80020000</v>
      </c>
      <c r="F61" s="247" t="s">
        <v>261</v>
      </c>
      <c r="G61" s="247"/>
      <c r="H61" s="103">
        <v>300000</v>
      </c>
      <c r="I61" s="110"/>
      <c r="J61" s="262"/>
      <c r="K61" s="229" t="s">
        <v>2</v>
      </c>
      <c r="L61" s="263">
        <v>12</v>
      </c>
      <c r="M61" s="264" t="s">
        <v>224</v>
      </c>
      <c r="N61" s="147">
        <f>H61*L61</f>
        <v>3600000</v>
      </c>
      <c r="O61" s="402"/>
      <c r="P61" s="397"/>
      <c r="Q61" s="392" t="s">
        <v>141</v>
      </c>
      <c r="R61" s="397"/>
      <c r="S61" s="398">
        <f>AB76</f>
        <v>80020000</v>
      </c>
      <c r="T61" s="247" t="s">
        <v>261</v>
      </c>
      <c r="U61" s="247"/>
      <c r="V61" s="103">
        <v>300000</v>
      </c>
      <c r="W61" s="110"/>
      <c r="X61" s="262"/>
      <c r="Y61" s="229" t="s">
        <v>2</v>
      </c>
      <c r="Z61" s="263">
        <v>12</v>
      </c>
      <c r="AA61" s="264" t="s">
        <v>224</v>
      </c>
      <c r="AB61" s="147">
        <f>V61*Z61</f>
        <v>3600000</v>
      </c>
    </row>
    <row r="62" spans="1:28" x14ac:dyDescent="0.3">
      <c r="A62" s="402"/>
      <c r="B62" s="397"/>
      <c r="C62" s="392"/>
      <c r="D62" s="397"/>
      <c r="E62" s="397"/>
      <c r="F62" s="238" t="s">
        <v>262</v>
      </c>
      <c r="G62" s="238"/>
      <c r="H62" s="93">
        <v>150000</v>
      </c>
      <c r="I62" s="229"/>
      <c r="J62" s="257"/>
      <c r="K62" s="229" t="s">
        <v>2</v>
      </c>
      <c r="L62" s="261">
        <v>12</v>
      </c>
      <c r="M62" s="259" t="s">
        <v>224</v>
      </c>
      <c r="N62" s="147">
        <f t="shared" ref="N62:N75" si="14">H62*L62</f>
        <v>1800000</v>
      </c>
      <c r="O62" s="402"/>
      <c r="P62" s="397"/>
      <c r="Q62" s="392"/>
      <c r="R62" s="397"/>
      <c r="S62" s="397"/>
      <c r="T62" s="238" t="s">
        <v>262</v>
      </c>
      <c r="U62" s="238"/>
      <c r="V62" s="93">
        <v>150000</v>
      </c>
      <c r="W62" s="229"/>
      <c r="X62" s="257"/>
      <c r="Y62" s="229" t="s">
        <v>2</v>
      </c>
      <c r="Z62" s="261">
        <v>12</v>
      </c>
      <c r="AA62" s="259" t="s">
        <v>224</v>
      </c>
      <c r="AB62" s="147">
        <f t="shared" ref="AB62:AB75" si="15">V62*Z62</f>
        <v>1800000</v>
      </c>
    </row>
    <row r="63" spans="1:28" x14ac:dyDescent="0.3">
      <c r="A63" s="402"/>
      <c r="B63" s="397"/>
      <c r="C63" s="392"/>
      <c r="D63" s="397"/>
      <c r="E63" s="397"/>
      <c r="F63" s="238" t="s">
        <v>263</v>
      </c>
      <c r="G63" s="238"/>
      <c r="H63" s="93">
        <v>350000</v>
      </c>
      <c r="I63" s="229"/>
      <c r="J63" s="257"/>
      <c r="K63" s="229" t="s">
        <v>2</v>
      </c>
      <c r="L63" s="261">
        <v>12</v>
      </c>
      <c r="M63" s="259" t="s">
        <v>224</v>
      </c>
      <c r="N63" s="147">
        <f t="shared" si="14"/>
        <v>4200000</v>
      </c>
      <c r="O63" s="402"/>
      <c r="P63" s="397"/>
      <c r="Q63" s="392"/>
      <c r="R63" s="397"/>
      <c r="S63" s="397"/>
      <c r="T63" s="238" t="s">
        <v>263</v>
      </c>
      <c r="U63" s="238"/>
      <c r="V63" s="93">
        <v>350000</v>
      </c>
      <c r="W63" s="229"/>
      <c r="X63" s="257"/>
      <c r="Y63" s="229" t="s">
        <v>2</v>
      </c>
      <c r="Z63" s="261">
        <v>12</v>
      </c>
      <c r="AA63" s="259" t="s">
        <v>224</v>
      </c>
      <c r="AB63" s="147">
        <f t="shared" si="15"/>
        <v>4200000</v>
      </c>
    </row>
    <row r="64" spans="1:28" x14ac:dyDescent="0.3">
      <c r="A64" s="402"/>
      <c r="B64" s="397"/>
      <c r="C64" s="392"/>
      <c r="D64" s="397"/>
      <c r="E64" s="397"/>
      <c r="F64" s="238" t="s">
        <v>264</v>
      </c>
      <c r="G64" s="238"/>
      <c r="H64" s="93">
        <v>200000</v>
      </c>
      <c r="I64" s="229"/>
      <c r="J64" s="258"/>
      <c r="K64" s="229" t="s">
        <v>2</v>
      </c>
      <c r="L64" s="261">
        <v>12</v>
      </c>
      <c r="M64" s="259" t="s">
        <v>224</v>
      </c>
      <c r="N64" s="147">
        <f t="shared" si="14"/>
        <v>2400000</v>
      </c>
      <c r="O64" s="402"/>
      <c r="P64" s="397"/>
      <c r="Q64" s="392"/>
      <c r="R64" s="397"/>
      <c r="S64" s="397"/>
      <c r="T64" s="238" t="s">
        <v>264</v>
      </c>
      <c r="U64" s="238"/>
      <c r="V64" s="93">
        <v>200000</v>
      </c>
      <c r="W64" s="229"/>
      <c r="X64" s="258"/>
      <c r="Y64" s="229" t="s">
        <v>2</v>
      </c>
      <c r="Z64" s="261">
        <v>12</v>
      </c>
      <c r="AA64" s="259" t="s">
        <v>224</v>
      </c>
      <c r="AB64" s="147">
        <f t="shared" si="15"/>
        <v>2400000</v>
      </c>
    </row>
    <row r="65" spans="1:28" x14ac:dyDescent="0.3">
      <c r="A65" s="402"/>
      <c r="B65" s="397"/>
      <c r="C65" s="392"/>
      <c r="D65" s="397"/>
      <c r="E65" s="397"/>
      <c r="F65" s="238" t="s">
        <v>265</v>
      </c>
      <c r="G65" s="238"/>
      <c r="H65" s="93">
        <v>45000</v>
      </c>
      <c r="I65" s="229"/>
      <c r="J65" s="257"/>
      <c r="K65" s="229" t="s">
        <v>2</v>
      </c>
      <c r="L65" s="261">
        <v>12</v>
      </c>
      <c r="M65" s="259" t="s">
        <v>224</v>
      </c>
      <c r="N65" s="147">
        <f t="shared" si="14"/>
        <v>540000</v>
      </c>
      <c r="O65" s="402"/>
      <c r="P65" s="397"/>
      <c r="Q65" s="392"/>
      <c r="R65" s="397"/>
      <c r="S65" s="397"/>
      <c r="T65" s="238" t="s">
        <v>265</v>
      </c>
      <c r="U65" s="238"/>
      <c r="V65" s="93">
        <v>45000</v>
      </c>
      <c r="W65" s="229"/>
      <c r="X65" s="257"/>
      <c r="Y65" s="229" t="s">
        <v>2</v>
      </c>
      <c r="Z65" s="261">
        <v>12</v>
      </c>
      <c r="AA65" s="259" t="s">
        <v>224</v>
      </c>
      <c r="AB65" s="147">
        <f t="shared" si="15"/>
        <v>540000</v>
      </c>
    </row>
    <row r="66" spans="1:28" x14ac:dyDescent="0.3">
      <c r="A66" s="402"/>
      <c r="B66" s="397"/>
      <c r="C66" s="392"/>
      <c r="D66" s="397"/>
      <c r="E66" s="397"/>
      <c r="F66" s="238" t="s">
        <v>266</v>
      </c>
      <c r="G66" s="238"/>
      <c r="H66" s="93">
        <v>220000</v>
      </c>
      <c r="I66" s="229"/>
      <c r="J66" s="257"/>
      <c r="K66" s="229" t="s">
        <v>2</v>
      </c>
      <c r="L66" s="261">
        <v>12</v>
      </c>
      <c r="M66" s="259" t="s">
        <v>224</v>
      </c>
      <c r="N66" s="147">
        <f t="shared" si="14"/>
        <v>2640000</v>
      </c>
      <c r="O66" s="402"/>
      <c r="P66" s="397"/>
      <c r="Q66" s="392"/>
      <c r="R66" s="397"/>
      <c r="S66" s="397"/>
      <c r="T66" s="238" t="s">
        <v>266</v>
      </c>
      <c r="U66" s="238"/>
      <c r="V66" s="93">
        <v>220000</v>
      </c>
      <c r="W66" s="229"/>
      <c r="X66" s="257"/>
      <c r="Y66" s="229" t="s">
        <v>2</v>
      </c>
      <c r="Z66" s="261">
        <v>12</v>
      </c>
      <c r="AA66" s="259" t="s">
        <v>224</v>
      </c>
      <c r="AB66" s="147">
        <f t="shared" si="15"/>
        <v>2640000</v>
      </c>
    </row>
    <row r="67" spans="1:28" x14ac:dyDescent="0.3">
      <c r="A67" s="402"/>
      <c r="B67" s="397"/>
      <c r="C67" s="392"/>
      <c r="D67" s="397"/>
      <c r="E67" s="397"/>
      <c r="F67" s="238" t="s">
        <v>267</v>
      </c>
      <c r="G67" s="238"/>
      <c r="H67" s="93">
        <v>100000</v>
      </c>
      <c r="I67" s="229"/>
      <c r="J67" s="257"/>
      <c r="K67" s="229" t="s">
        <v>2</v>
      </c>
      <c r="L67" s="261">
        <v>12</v>
      </c>
      <c r="M67" s="259" t="s">
        <v>224</v>
      </c>
      <c r="N67" s="147">
        <f t="shared" si="14"/>
        <v>1200000</v>
      </c>
      <c r="O67" s="402"/>
      <c r="P67" s="397"/>
      <c r="Q67" s="392"/>
      <c r="R67" s="397"/>
      <c r="S67" s="397"/>
      <c r="T67" s="238" t="s">
        <v>267</v>
      </c>
      <c r="U67" s="238"/>
      <c r="V67" s="93">
        <v>100000</v>
      </c>
      <c r="W67" s="229"/>
      <c r="X67" s="257"/>
      <c r="Y67" s="229" t="s">
        <v>2</v>
      </c>
      <c r="Z67" s="261">
        <v>12</v>
      </c>
      <c r="AA67" s="259" t="s">
        <v>224</v>
      </c>
      <c r="AB67" s="147">
        <f t="shared" si="15"/>
        <v>1200000</v>
      </c>
    </row>
    <row r="68" spans="1:28" x14ac:dyDescent="0.3">
      <c r="A68" s="402"/>
      <c r="B68" s="397"/>
      <c r="C68" s="392"/>
      <c r="D68" s="397"/>
      <c r="E68" s="397"/>
      <c r="F68" s="238" t="s">
        <v>268</v>
      </c>
      <c r="G68" s="238"/>
      <c r="H68" s="93">
        <v>770000</v>
      </c>
      <c r="I68" s="229"/>
      <c r="J68" s="257"/>
      <c r="K68" s="229" t="s">
        <v>2</v>
      </c>
      <c r="L68" s="261">
        <v>12</v>
      </c>
      <c r="M68" s="259" t="s">
        <v>224</v>
      </c>
      <c r="N68" s="147">
        <f t="shared" si="14"/>
        <v>9240000</v>
      </c>
      <c r="O68" s="402"/>
      <c r="P68" s="397"/>
      <c r="Q68" s="392"/>
      <c r="R68" s="397"/>
      <c r="S68" s="397"/>
      <c r="T68" s="238" t="s">
        <v>268</v>
      </c>
      <c r="U68" s="238"/>
      <c r="V68" s="93">
        <v>770000</v>
      </c>
      <c r="W68" s="229"/>
      <c r="X68" s="257"/>
      <c r="Y68" s="229" t="s">
        <v>2</v>
      </c>
      <c r="Z68" s="261">
        <v>12</v>
      </c>
      <c r="AA68" s="259" t="s">
        <v>224</v>
      </c>
      <c r="AB68" s="147">
        <f t="shared" si="15"/>
        <v>9240000</v>
      </c>
    </row>
    <row r="69" spans="1:28" x14ac:dyDescent="0.3">
      <c r="A69" s="402"/>
      <c r="B69" s="397"/>
      <c r="C69" s="392"/>
      <c r="D69" s="397"/>
      <c r="E69" s="397"/>
      <c r="F69" s="238" t="s">
        <v>269</v>
      </c>
      <c r="G69" s="238"/>
      <c r="H69" s="93">
        <v>4400000</v>
      </c>
      <c r="I69" s="229"/>
      <c r="J69" s="257"/>
      <c r="K69" s="229" t="s">
        <v>2</v>
      </c>
      <c r="L69" s="258">
        <v>1</v>
      </c>
      <c r="M69" s="259" t="s">
        <v>224</v>
      </c>
      <c r="N69" s="147">
        <f t="shared" si="14"/>
        <v>4400000</v>
      </c>
      <c r="O69" s="402"/>
      <c r="P69" s="397"/>
      <c r="Q69" s="392"/>
      <c r="R69" s="397"/>
      <c r="S69" s="397"/>
      <c r="T69" s="238" t="s">
        <v>269</v>
      </c>
      <c r="U69" s="238"/>
      <c r="V69" s="93">
        <v>4400000</v>
      </c>
      <c r="W69" s="229"/>
      <c r="X69" s="257"/>
      <c r="Y69" s="229" t="s">
        <v>2</v>
      </c>
      <c r="Z69" s="258">
        <v>1</v>
      </c>
      <c r="AA69" s="259" t="s">
        <v>224</v>
      </c>
      <c r="AB69" s="147">
        <f t="shared" si="15"/>
        <v>4400000</v>
      </c>
    </row>
    <row r="70" spans="1:28" x14ac:dyDescent="0.3">
      <c r="A70" s="402"/>
      <c r="B70" s="397"/>
      <c r="C70" s="392"/>
      <c r="D70" s="397"/>
      <c r="E70" s="397"/>
      <c r="F70" s="238" t="s">
        <v>270</v>
      </c>
      <c r="G70" s="238"/>
      <c r="H70" s="93">
        <v>2500000</v>
      </c>
      <c r="I70" s="229"/>
      <c r="J70" s="257"/>
      <c r="K70" s="229" t="s">
        <v>2</v>
      </c>
      <c r="L70" s="258">
        <v>1</v>
      </c>
      <c r="M70" s="259" t="s">
        <v>224</v>
      </c>
      <c r="N70" s="147">
        <f t="shared" si="14"/>
        <v>2500000</v>
      </c>
      <c r="O70" s="402"/>
      <c r="P70" s="397"/>
      <c r="Q70" s="392"/>
      <c r="R70" s="397"/>
      <c r="S70" s="397"/>
      <c r="T70" s="238" t="s">
        <v>270</v>
      </c>
      <c r="U70" s="238"/>
      <c r="V70" s="93">
        <v>2500000</v>
      </c>
      <c r="W70" s="229"/>
      <c r="X70" s="257"/>
      <c r="Y70" s="229" t="s">
        <v>2</v>
      </c>
      <c r="Z70" s="258">
        <v>1</v>
      </c>
      <c r="AA70" s="259" t="s">
        <v>224</v>
      </c>
      <c r="AB70" s="147">
        <f t="shared" si="15"/>
        <v>2500000</v>
      </c>
    </row>
    <row r="71" spans="1:28" x14ac:dyDescent="0.3">
      <c r="A71" s="402"/>
      <c r="B71" s="397"/>
      <c r="C71" s="392"/>
      <c r="D71" s="397"/>
      <c r="E71" s="397"/>
      <c r="F71" s="238" t="s">
        <v>271</v>
      </c>
      <c r="G71" s="238"/>
      <c r="H71" s="93">
        <v>100000</v>
      </c>
      <c r="I71" s="229"/>
      <c r="J71" s="257"/>
      <c r="K71" s="229" t="s">
        <v>2</v>
      </c>
      <c r="L71" s="258">
        <v>1</v>
      </c>
      <c r="M71" s="259" t="s">
        <v>224</v>
      </c>
      <c r="N71" s="147">
        <f t="shared" si="14"/>
        <v>100000</v>
      </c>
      <c r="O71" s="402"/>
      <c r="P71" s="397"/>
      <c r="Q71" s="392"/>
      <c r="R71" s="397"/>
      <c r="S71" s="397"/>
      <c r="T71" s="238" t="s">
        <v>271</v>
      </c>
      <c r="U71" s="238"/>
      <c r="V71" s="93">
        <v>100000</v>
      </c>
      <c r="W71" s="229"/>
      <c r="X71" s="257"/>
      <c r="Y71" s="229" t="s">
        <v>2</v>
      </c>
      <c r="Z71" s="258">
        <v>1</v>
      </c>
      <c r="AA71" s="259" t="s">
        <v>224</v>
      </c>
      <c r="AB71" s="147">
        <f t="shared" si="15"/>
        <v>100000</v>
      </c>
    </row>
    <row r="72" spans="1:28" x14ac:dyDescent="0.3">
      <c r="A72" s="402"/>
      <c r="B72" s="397"/>
      <c r="C72" s="392"/>
      <c r="D72" s="397"/>
      <c r="E72" s="397"/>
      <c r="F72" s="238" t="s">
        <v>272</v>
      </c>
      <c r="G72" s="238"/>
      <c r="H72" s="93">
        <v>2000000</v>
      </c>
      <c r="I72" s="229"/>
      <c r="J72" s="257"/>
      <c r="K72" s="229" t="s">
        <v>2</v>
      </c>
      <c r="L72" s="258">
        <v>3</v>
      </c>
      <c r="M72" s="259" t="s">
        <v>224</v>
      </c>
      <c r="N72" s="147">
        <f t="shared" si="14"/>
        <v>6000000</v>
      </c>
      <c r="O72" s="402"/>
      <c r="P72" s="397"/>
      <c r="Q72" s="392"/>
      <c r="R72" s="397"/>
      <c r="S72" s="397"/>
      <c r="T72" s="238" t="s">
        <v>272</v>
      </c>
      <c r="U72" s="238"/>
      <c r="V72" s="93">
        <v>2000000</v>
      </c>
      <c r="W72" s="229"/>
      <c r="X72" s="257"/>
      <c r="Y72" s="229" t="s">
        <v>2</v>
      </c>
      <c r="Z72" s="258">
        <v>3</v>
      </c>
      <c r="AA72" s="259" t="s">
        <v>224</v>
      </c>
      <c r="AB72" s="147">
        <f t="shared" si="15"/>
        <v>6000000</v>
      </c>
    </row>
    <row r="73" spans="1:28" x14ac:dyDescent="0.3">
      <c r="A73" s="402"/>
      <c r="B73" s="397"/>
      <c r="C73" s="392"/>
      <c r="D73" s="397"/>
      <c r="E73" s="397"/>
      <c r="F73" s="238" t="s">
        <v>273</v>
      </c>
      <c r="G73" s="238"/>
      <c r="H73" s="93">
        <v>200000</v>
      </c>
      <c r="I73" s="229"/>
      <c r="J73" s="257"/>
      <c r="K73" s="229" t="s">
        <v>2</v>
      </c>
      <c r="L73" s="261">
        <v>12</v>
      </c>
      <c r="M73" s="259" t="s">
        <v>224</v>
      </c>
      <c r="N73" s="147">
        <f t="shared" si="14"/>
        <v>2400000</v>
      </c>
      <c r="O73" s="402"/>
      <c r="P73" s="397"/>
      <c r="Q73" s="392"/>
      <c r="R73" s="397"/>
      <c r="S73" s="397"/>
      <c r="T73" s="238" t="s">
        <v>273</v>
      </c>
      <c r="U73" s="238"/>
      <c r="V73" s="93">
        <v>200000</v>
      </c>
      <c r="W73" s="229"/>
      <c r="X73" s="257"/>
      <c r="Y73" s="229" t="s">
        <v>2</v>
      </c>
      <c r="Z73" s="261">
        <v>12</v>
      </c>
      <c r="AA73" s="259" t="s">
        <v>224</v>
      </c>
      <c r="AB73" s="147">
        <f t="shared" si="15"/>
        <v>2400000</v>
      </c>
    </row>
    <row r="74" spans="1:28" x14ac:dyDescent="0.3">
      <c r="A74" s="402"/>
      <c r="B74" s="397"/>
      <c r="C74" s="392"/>
      <c r="D74" s="397"/>
      <c r="E74" s="397"/>
      <c r="F74" s="238" t="s">
        <v>274</v>
      </c>
      <c r="G74" s="238"/>
      <c r="H74" s="93">
        <v>550000</v>
      </c>
      <c r="I74" s="229"/>
      <c r="J74" s="257"/>
      <c r="K74" s="229" t="s">
        <v>2</v>
      </c>
      <c r="L74" s="261">
        <v>12</v>
      </c>
      <c r="M74" s="259" t="s">
        <v>224</v>
      </c>
      <c r="N74" s="147">
        <f t="shared" si="14"/>
        <v>6600000</v>
      </c>
      <c r="O74" s="402"/>
      <c r="P74" s="397"/>
      <c r="Q74" s="392"/>
      <c r="R74" s="397"/>
      <c r="S74" s="397"/>
      <c r="T74" s="238" t="s">
        <v>274</v>
      </c>
      <c r="U74" s="238"/>
      <c r="V74" s="93">
        <v>550000</v>
      </c>
      <c r="W74" s="229"/>
      <c r="X74" s="257"/>
      <c r="Y74" s="229" t="s">
        <v>2</v>
      </c>
      <c r="Z74" s="261">
        <v>12</v>
      </c>
      <c r="AA74" s="259" t="s">
        <v>224</v>
      </c>
      <c r="AB74" s="147">
        <f t="shared" si="15"/>
        <v>6600000</v>
      </c>
    </row>
    <row r="75" spans="1:28" x14ac:dyDescent="0.3">
      <c r="A75" s="402"/>
      <c r="B75" s="397"/>
      <c r="C75" s="392"/>
      <c r="D75" s="397"/>
      <c r="E75" s="397"/>
      <c r="F75" s="238" t="s">
        <v>275</v>
      </c>
      <c r="G75" s="238"/>
      <c r="H75" s="93">
        <v>2700000</v>
      </c>
      <c r="I75" s="229"/>
      <c r="J75" s="257"/>
      <c r="K75" s="229" t="s">
        <v>2</v>
      </c>
      <c r="L75" s="261">
        <v>12</v>
      </c>
      <c r="M75" s="259" t="s">
        <v>224</v>
      </c>
      <c r="N75" s="147">
        <f t="shared" si="14"/>
        <v>32400000</v>
      </c>
      <c r="O75" s="402"/>
      <c r="P75" s="397"/>
      <c r="Q75" s="392"/>
      <c r="R75" s="397"/>
      <c r="S75" s="397"/>
      <c r="T75" s="238" t="s">
        <v>275</v>
      </c>
      <c r="U75" s="238"/>
      <c r="V75" s="93">
        <v>2700000</v>
      </c>
      <c r="W75" s="229"/>
      <c r="X75" s="257"/>
      <c r="Y75" s="229" t="s">
        <v>2</v>
      </c>
      <c r="Z75" s="261">
        <v>12</v>
      </c>
      <c r="AA75" s="259" t="s">
        <v>224</v>
      </c>
      <c r="AB75" s="147">
        <f t="shared" si="15"/>
        <v>32400000</v>
      </c>
    </row>
    <row r="76" spans="1:28" x14ac:dyDescent="0.3">
      <c r="A76" s="402"/>
      <c r="B76" s="397"/>
      <c r="C76" s="392"/>
      <c r="D76" s="397"/>
      <c r="E76" s="397"/>
      <c r="F76" s="129"/>
      <c r="G76" s="129"/>
      <c r="H76" s="97"/>
      <c r="I76" s="98"/>
      <c r="J76" s="102"/>
      <c r="K76" s="102"/>
      <c r="L76" s="101" t="s">
        <v>92</v>
      </c>
      <c r="M76" s="100"/>
      <c r="N76" s="148">
        <f>SUM(N61:N75)</f>
        <v>80020000</v>
      </c>
      <c r="O76" s="402"/>
      <c r="P76" s="397"/>
      <c r="Q76" s="392"/>
      <c r="R76" s="397"/>
      <c r="S76" s="397"/>
      <c r="T76" s="129"/>
      <c r="U76" s="129"/>
      <c r="V76" s="97"/>
      <c r="W76" s="98"/>
      <c r="X76" s="102"/>
      <c r="Y76" s="102"/>
      <c r="Z76" s="101" t="s">
        <v>92</v>
      </c>
      <c r="AA76" s="100"/>
      <c r="AB76" s="148">
        <f>SUM(AB61:AB75)</f>
        <v>80020000</v>
      </c>
    </row>
    <row r="77" spans="1:28" x14ac:dyDescent="0.3">
      <c r="A77" s="402"/>
      <c r="B77" s="397"/>
      <c r="C77" s="392" t="s">
        <v>142</v>
      </c>
      <c r="D77" s="397"/>
      <c r="E77" s="398">
        <f>N80</f>
        <v>12120000</v>
      </c>
      <c r="F77" s="247" t="s">
        <v>276</v>
      </c>
      <c r="G77" s="247"/>
      <c r="H77" s="93">
        <v>500000</v>
      </c>
      <c r="I77" s="229"/>
      <c r="J77" s="257"/>
      <c r="K77" s="229" t="s">
        <v>2</v>
      </c>
      <c r="L77" s="261">
        <v>12</v>
      </c>
      <c r="M77" s="259" t="s">
        <v>224</v>
      </c>
      <c r="N77" s="147">
        <f>H77*L77</f>
        <v>6000000</v>
      </c>
      <c r="O77" s="402"/>
      <c r="P77" s="397"/>
      <c r="Q77" s="392" t="s">
        <v>142</v>
      </c>
      <c r="R77" s="397"/>
      <c r="S77" s="398">
        <f>AB80</f>
        <v>15000000</v>
      </c>
      <c r="T77" s="247" t="s">
        <v>276</v>
      </c>
      <c r="U77" s="247"/>
      <c r="V77" s="93">
        <v>540000</v>
      </c>
      <c r="W77" s="229"/>
      <c r="X77" s="257"/>
      <c r="Y77" s="229" t="s">
        <v>2</v>
      </c>
      <c r="Z77" s="261">
        <v>12</v>
      </c>
      <c r="AA77" s="259" t="s">
        <v>224</v>
      </c>
      <c r="AB77" s="147">
        <f>V77*Z77</f>
        <v>6480000</v>
      </c>
    </row>
    <row r="78" spans="1:28" x14ac:dyDescent="0.3">
      <c r="A78" s="402"/>
      <c r="B78" s="397"/>
      <c r="C78" s="392"/>
      <c r="D78" s="397"/>
      <c r="E78" s="397"/>
      <c r="F78" s="238" t="s">
        <v>277</v>
      </c>
      <c r="G78" s="238"/>
      <c r="H78" s="93">
        <v>450000</v>
      </c>
      <c r="I78" s="229"/>
      <c r="J78" s="257"/>
      <c r="K78" s="229" t="s">
        <v>2</v>
      </c>
      <c r="L78" s="261">
        <v>12</v>
      </c>
      <c r="M78" s="259" t="s">
        <v>224</v>
      </c>
      <c r="N78" s="147">
        <f t="shared" ref="N78:N79" si="16">H78*L78</f>
        <v>5400000</v>
      </c>
      <c r="O78" s="402"/>
      <c r="P78" s="397"/>
      <c r="Q78" s="392"/>
      <c r="R78" s="397"/>
      <c r="S78" s="397"/>
      <c r="T78" s="238" t="s">
        <v>277</v>
      </c>
      <c r="U78" s="238"/>
      <c r="V78" s="93">
        <v>650000</v>
      </c>
      <c r="W78" s="229"/>
      <c r="X78" s="257"/>
      <c r="Y78" s="229" t="s">
        <v>2</v>
      </c>
      <c r="Z78" s="261">
        <v>12</v>
      </c>
      <c r="AA78" s="259" t="s">
        <v>224</v>
      </c>
      <c r="AB78" s="147">
        <f t="shared" ref="AB78:AB79" si="17">V78*Z78</f>
        <v>7800000</v>
      </c>
    </row>
    <row r="79" spans="1:28" x14ac:dyDescent="0.3">
      <c r="A79" s="402"/>
      <c r="B79" s="397"/>
      <c r="C79" s="392"/>
      <c r="D79" s="397"/>
      <c r="E79" s="397"/>
      <c r="F79" s="238" t="s">
        <v>278</v>
      </c>
      <c r="G79" s="238"/>
      <c r="H79" s="93">
        <v>60000</v>
      </c>
      <c r="I79" s="229"/>
      <c r="J79" s="257"/>
      <c r="K79" s="229" t="s">
        <v>2</v>
      </c>
      <c r="L79" s="261">
        <v>12</v>
      </c>
      <c r="M79" s="259" t="s">
        <v>224</v>
      </c>
      <c r="N79" s="147">
        <f t="shared" si="16"/>
        <v>720000</v>
      </c>
      <c r="O79" s="402"/>
      <c r="P79" s="397"/>
      <c r="Q79" s="392"/>
      <c r="R79" s="397"/>
      <c r="S79" s="397"/>
      <c r="T79" s="238" t="s">
        <v>278</v>
      </c>
      <c r="U79" s="238"/>
      <c r="V79" s="93">
        <v>60000</v>
      </c>
      <c r="W79" s="229"/>
      <c r="X79" s="257"/>
      <c r="Y79" s="229" t="s">
        <v>2</v>
      </c>
      <c r="Z79" s="261">
        <v>12</v>
      </c>
      <c r="AA79" s="259" t="s">
        <v>224</v>
      </c>
      <c r="AB79" s="147">
        <f t="shared" si="17"/>
        <v>720000</v>
      </c>
    </row>
    <row r="80" spans="1:28" x14ac:dyDescent="0.3">
      <c r="A80" s="402"/>
      <c r="B80" s="397"/>
      <c r="C80" s="392"/>
      <c r="D80" s="397"/>
      <c r="E80" s="397"/>
      <c r="F80" s="242"/>
      <c r="G80" s="242"/>
      <c r="H80" s="97"/>
      <c r="I80" s="98"/>
      <c r="J80" s="254"/>
      <c r="K80" s="254"/>
      <c r="L80" s="245" t="s">
        <v>51</v>
      </c>
      <c r="M80" s="244"/>
      <c r="N80" s="148">
        <f>SUM(N77:N79)</f>
        <v>12120000</v>
      </c>
      <c r="O80" s="402"/>
      <c r="P80" s="397"/>
      <c r="Q80" s="392"/>
      <c r="R80" s="397"/>
      <c r="S80" s="397"/>
      <c r="T80" s="242"/>
      <c r="U80" s="242"/>
      <c r="V80" s="97"/>
      <c r="W80" s="98"/>
      <c r="X80" s="254"/>
      <c r="Y80" s="254"/>
      <c r="Z80" s="245" t="s">
        <v>51</v>
      </c>
      <c r="AA80" s="244"/>
      <c r="AB80" s="148">
        <f>SUM(AB77:AB79)</f>
        <v>15000000</v>
      </c>
    </row>
    <row r="81" spans="1:28" x14ac:dyDescent="0.3">
      <c r="A81" s="402"/>
      <c r="B81" s="397"/>
      <c r="C81" s="392" t="s">
        <v>143</v>
      </c>
      <c r="D81" s="397"/>
      <c r="E81" s="398">
        <f>N96</f>
        <v>16332500</v>
      </c>
      <c r="F81" s="247" t="s">
        <v>279</v>
      </c>
      <c r="G81" s="247"/>
      <c r="H81" s="103">
        <v>100000</v>
      </c>
      <c r="I81" s="110"/>
      <c r="J81" s="262"/>
      <c r="K81" s="229" t="s">
        <v>2</v>
      </c>
      <c r="L81" s="274">
        <v>2</v>
      </c>
      <c r="M81" s="264" t="s">
        <v>224</v>
      </c>
      <c r="N81" s="147">
        <f>H81*L81</f>
        <v>200000</v>
      </c>
      <c r="O81" s="402"/>
      <c r="P81" s="397"/>
      <c r="Q81" s="392" t="s">
        <v>143</v>
      </c>
      <c r="R81" s="397"/>
      <c r="S81" s="398">
        <f>AB96</f>
        <v>19412500</v>
      </c>
      <c r="T81" s="247" t="s">
        <v>279</v>
      </c>
      <c r="U81" s="247"/>
      <c r="V81" s="103">
        <v>100000</v>
      </c>
      <c r="W81" s="110"/>
      <c r="X81" s="262"/>
      <c r="Y81" s="229" t="s">
        <v>2</v>
      </c>
      <c r="Z81" s="274">
        <v>2</v>
      </c>
      <c r="AA81" s="264" t="s">
        <v>224</v>
      </c>
      <c r="AB81" s="147">
        <f>V81*Z81</f>
        <v>200000</v>
      </c>
    </row>
    <row r="82" spans="1:28" x14ac:dyDescent="0.3">
      <c r="A82" s="402"/>
      <c r="B82" s="397"/>
      <c r="C82" s="392"/>
      <c r="D82" s="397"/>
      <c r="E82" s="397"/>
      <c r="F82" s="238" t="s">
        <v>280</v>
      </c>
      <c r="G82" s="238"/>
      <c r="H82" s="93">
        <v>100000</v>
      </c>
      <c r="I82" s="229"/>
      <c r="J82" s="257"/>
      <c r="K82" s="229" t="s">
        <v>2</v>
      </c>
      <c r="L82" s="275">
        <v>4</v>
      </c>
      <c r="M82" s="259" t="s">
        <v>224</v>
      </c>
      <c r="N82" s="147">
        <f t="shared" ref="N82:N95" si="18">H82*L82</f>
        <v>400000</v>
      </c>
      <c r="O82" s="402"/>
      <c r="P82" s="397"/>
      <c r="Q82" s="392"/>
      <c r="R82" s="397"/>
      <c r="S82" s="397"/>
      <c r="T82" s="238" t="s">
        <v>280</v>
      </c>
      <c r="U82" s="238"/>
      <c r="V82" s="93">
        <v>100000</v>
      </c>
      <c r="W82" s="229"/>
      <c r="X82" s="257"/>
      <c r="Y82" s="229" t="s">
        <v>2</v>
      </c>
      <c r="Z82" s="275">
        <v>4</v>
      </c>
      <c r="AA82" s="259" t="s">
        <v>224</v>
      </c>
      <c r="AB82" s="147">
        <f t="shared" ref="AB82:AB95" si="19">V82*Z82</f>
        <v>400000</v>
      </c>
    </row>
    <row r="83" spans="1:28" x14ac:dyDescent="0.3">
      <c r="A83" s="402"/>
      <c r="B83" s="397"/>
      <c r="C83" s="392"/>
      <c r="D83" s="397"/>
      <c r="E83" s="397"/>
      <c r="F83" s="238" t="s">
        <v>281</v>
      </c>
      <c r="G83" s="238"/>
      <c r="H83" s="93">
        <v>700000</v>
      </c>
      <c r="I83" s="229"/>
      <c r="J83" s="257"/>
      <c r="K83" s="229" t="s">
        <v>2</v>
      </c>
      <c r="L83" s="275">
        <v>4</v>
      </c>
      <c r="M83" s="259" t="s">
        <v>224</v>
      </c>
      <c r="N83" s="147">
        <f t="shared" si="18"/>
        <v>2800000</v>
      </c>
      <c r="O83" s="402"/>
      <c r="P83" s="397"/>
      <c r="Q83" s="392"/>
      <c r="R83" s="397"/>
      <c r="S83" s="397"/>
      <c r="T83" s="238" t="s">
        <v>281</v>
      </c>
      <c r="U83" s="238"/>
      <c r="V83" s="93">
        <v>700000</v>
      </c>
      <c r="W83" s="229"/>
      <c r="X83" s="257"/>
      <c r="Y83" s="229" t="s">
        <v>2</v>
      </c>
      <c r="Z83" s="275">
        <v>4</v>
      </c>
      <c r="AA83" s="259" t="s">
        <v>224</v>
      </c>
      <c r="AB83" s="147">
        <f t="shared" si="19"/>
        <v>2800000</v>
      </c>
    </row>
    <row r="84" spans="1:28" x14ac:dyDescent="0.3">
      <c r="A84" s="402"/>
      <c r="B84" s="397"/>
      <c r="C84" s="392"/>
      <c r="D84" s="397"/>
      <c r="E84" s="397"/>
      <c r="F84" s="238" t="s">
        <v>282</v>
      </c>
      <c r="G84" s="238"/>
      <c r="H84" s="93">
        <v>40500</v>
      </c>
      <c r="I84" s="229"/>
      <c r="J84" s="257"/>
      <c r="K84" s="229" t="s">
        <v>2</v>
      </c>
      <c r="L84" s="276">
        <v>5</v>
      </c>
      <c r="M84" s="259" t="s">
        <v>224</v>
      </c>
      <c r="N84" s="147">
        <f t="shared" si="18"/>
        <v>202500</v>
      </c>
      <c r="O84" s="402"/>
      <c r="P84" s="397"/>
      <c r="Q84" s="392"/>
      <c r="R84" s="397"/>
      <c r="S84" s="397"/>
      <c r="T84" s="238" t="s">
        <v>282</v>
      </c>
      <c r="U84" s="238"/>
      <c r="V84" s="93">
        <v>40500</v>
      </c>
      <c r="W84" s="229"/>
      <c r="X84" s="257"/>
      <c r="Y84" s="229" t="s">
        <v>2</v>
      </c>
      <c r="Z84" s="276">
        <v>5</v>
      </c>
      <c r="AA84" s="259" t="s">
        <v>224</v>
      </c>
      <c r="AB84" s="147">
        <f t="shared" si="19"/>
        <v>202500</v>
      </c>
    </row>
    <row r="85" spans="1:28" x14ac:dyDescent="0.3">
      <c r="A85" s="402"/>
      <c r="B85" s="397"/>
      <c r="C85" s="392"/>
      <c r="D85" s="397"/>
      <c r="E85" s="397"/>
      <c r="F85" s="238" t="s">
        <v>283</v>
      </c>
      <c r="G85" s="238"/>
      <c r="H85" s="93">
        <v>100000</v>
      </c>
      <c r="I85" s="229"/>
      <c r="J85" s="257"/>
      <c r="K85" s="229" t="s">
        <v>2</v>
      </c>
      <c r="L85" s="258">
        <v>3</v>
      </c>
      <c r="M85" s="259" t="s">
        <v>224</v>
      </c>
      <c r="N85" s="147">
        <f t="shared" si="18"/>
        <v>300000</v>
      </c>
      <c r="O85" s="402"/>
      <c r="P85" s="397"/>
      <c r="Q85" s="392"/>
      <c r="R85" s="397"/>
      <c r="S85" s="397"/>
      <c r="T85" s="238" t="s">
        <v>283</v>
      </c>
      <c r="U85" s="238"/>
      <c r="V85" s="93">
        <v>100000</v>
      </c>
      <c r="W85" s="229"/>
      <c r="X85" s="257"/>
      <c r="Y85" s="229" t="s">
        <v>2</v>
      </c>
      <c r="Z85" s="258">
        <v>3</v>
      </c>
      <c r="AA85" s="259" t="s">
        <v>224</v>
      </c>
      <c r="AB85" s="147">
        <f t="shared" si="19"/>
        <v>300000</v>
      </c>
    </row>
    <row r="86" spans="1:28" x14ac:dyDescent="0.3">
      <c r="A86" s="402"/>
      <c r="B86" s="397"/>
      <c r="C86" s="392"/>
      <c r="D86" s="397"/>
      <c r="E86" s="397"/>
      <c r="F86" s="238" t="s">
        <v>284</v>
      </c>
      <c r="G86" s="238"/>
      <c r="H86" s="93">
        <v>3500000</v>
      </c>
      <c r="I86" s="229"/>
      <c r="J86" s="257"/>
      <c r="K86" s="229" t="s">
        <v>2</v>
      </c>
      <c r="L86" s="258">
        <v>2</v>
      </c>
      <c r="M86" s="259" t="s">
        <v>224</v>
      </c>
      <c r="N86" s="147">
        <f t="shared" si="18"/>
        <v>7000000</v>
      </c>
      <c r="O86" s="402"/>
      <c r="P86" s="397"/>
      <c r="Q86" s="392"/>
      <c r="R86" s="397"/>
      <c r="S86" s="397"/>
      <c r="T86" s="20" t="s">
        <v>284</v>
      </c>
      <c r="U86" s="20"/>
      <c r="V86" s="93">
        <v>3500000</v>
      </c>
      <c r="W86" s="229"/>
      <c r="X86" s="309"/>
      <c r="Y86" s="229" t="s">
        <v>2</v>
      </c>
      <c r="Z86" s="312">
        <v>2</v>
      </c>
      <c r="AA86" s="311" t="s">
        <v>224</v>
      </c>
      <c r="AB86" s="147">
        <f t="shared" si="19"/>
        <v>7000000</v>
      </c>
    </row>
    <row r="87" spans="1:28" x14ac:dyDescent="0.3">
      <c r="A87" s="402"/>
      <c r="B87" s="397"/>
      <c r="C87" s="392"/>
      <c r="D87" s="397"/>
      <c r="E87" s="397"/>
      <c r="F87" s="238" t="s">
        <v>285</v>
      </c>
      <c r="G87" s="238"/>
      <c r="H87" s="93">
        <v>200000</v>
      </c>
      <c r="I87" s="229"/>
      <c r="J87" s="257"/>
      <c r="K87" s="229" t="s">
        <v>2</v>
      </c>
      <c r="L87" s="258">
        <v>4</v>
      </c>
      <c r="M87" s="259" t="s">
        <v>224</v>
      </c>
      <c r="N87" s="147">
        <f t="shared" si="18"/>
        <v>800000</v>
      </c>
      <c r="O87" s="402"/>
      <c r="P87" s="397"/>
      <c r="Q87" s="392"/>
      <c r="R87" s="397"/>
      <c r="S87" s="397"/>
      <c r="T87" s="20" t="s">
        <v>285</v>
      </c>
      <c r="U87" s="20"/>
      <c r="V87" s="93">
        <v>200000</v>
      </c>
      <c r="W87" s="229"/>
      <c r="X87" s="309"/>
      <c r="Y87" s="229" t="s">
        <v>2</v>
      </c>
      <c r="Z87" s="312">
        <v>4</v>
      </c>
      <c r="AA87" s="311" t="s">
        <v>224</v>
      </c>
      <c r="AB87" s="147">
        <f t="shared" si="19"/>
        <v>800000</v>
      </c>
    </row>
    <row r="88" spans="1:28" x14ac:dyDescent="0.3">
      <c r="A88" s="402"/>
      <c r="B88" s="397"/>
      <c r="C88" s="392"/>
      <c r="D88" s="397"/>
      <c r="E88" s="397"/>
      <c r="F88" s="238" t="s">
        <v>286</v>
      </c>
      <c r="G88" s="238"/>
      <c r="H88" s="93">
        <v>100000</v>
      </c>
      <c r="I88" s="229"/>
      <c r="J88" s="257"/>
      <c r="K88" s="229" t="s">
        <v>2</v>
      </c>
      <c r="L88" s="258">
        <v>7</v>
      </c>
      <c r="M88" s="259" t="s">
        <v>224</v>
      </c>
      <c r="N88" s="147">
        <f t="shared" si="18"/>
        <v>700000</v>
      </c>
      <c r="O88" s="402"/>
      <c r="P88" s="397"/>
      <c r="Q88" s="392"/>
      <c r="R88" s="397"/>
      <c r="S88" s="397"/>
      <c r="T88" s="20" t="s">
        <v>286</v>
      </c>
      <c r="U88" s="20"/>
      <c r="V88" s="93">
        <v>420000</v>
      </c>
      <c r="W88" s="229"/>
      <c r="X88" s="309"/>
      <c r="Y88" s="229" t="s">
        <v>2</v>
      </c>
      <c r="Z88" s="312">
        <v>9</v>
      </c>
      <c r="AA88" s="311" t="s">
        <v>224</v>
      </c>
      <c r="AB88" s="147">
        <f t="shared" si="19"/>
        <v>3780000</v>
      </c>
    </row>
    <row r="89" spans="1:28" x14ac:dyDescent="0.3">
      <c r="A89" s="402"/>
      <c r="B89" s="397"/>
      <c r="C89" s="392"/>
      <c r="D89" s="397"/>
      <c r="E89" s="397"/>
      <c r="F89" s="238" t="s">
        <v>287</v>
      </c>
      <c r="G89" s="238"/>
      <c r="H89" s="93">
        <v>100000</v>
      </c>
      <c r="I89" s="229"/>
      <c r="J89" s="257"/>
      <c r="K89" s="229" t="s">
        <v>2</v>
      </c>
      <c r="L89" s="261">
        <v>12</v>
      </c>
      <c r="M89" s="259" t="s">
        <v>224</v>
      </c>
      <c r="N89" s="147">
        <f t="shared" si="18"/>
        <v>1200000</v>
      </c>
      <c r="O89" s="402"/>
      <c r="P89" s="397"/>
      <c r="Q89" s="392"/>
      <c r="R89" s="397"/>
      <c r="S89" s="397"/>
      <c r="T89" s="20" t="s">
        <v>287</v>
      </c>
      <c r="U89" s="20"/>
      <c r="V89" s="93">
        <v>100000</v>
      </c>
      <c r="W89" s="229"/>
      <c r="X89" s="309"/>
      <c r="Y89" s="229" t="s">
        <v>2</v>
      </c>
      <c r="Z89" s="310">
        <v>12</v>
      </c>
      <c r="AA89" s="311" t="s">
        <v>224</v>
      </c>
      <c r="AB89" s="147">
        <f t="shared" si="19"/>
        <v>1200000</v>
      </c>
    </row>
    <row r="90" spans="1:28" x14ac:dyDescent="0.3">
      <c r="A90" s="402"/>
      <c r="B90" s="397"/>
      <c r="C90" s="392"/>
      <c r="D90" s="397"/>
      <c r="E90" s="397"/>
      <c r="F90" s="238" t="s">
        <v>288</v>
      </c>
      <c r="G90" s="238"/>
      <c r="H90" s="93">
        <v>10000</v>
      </c>
      <c r="I90" s="229"/>
      <c r="J90" s="257"/>
      <c r="K90" s="229" t="s">
        <v>2</v>
      </c>
      <c r="L90" s="261">
        <v>12</v>
      </c>
      <c r="M90" s="259" t="s">
        <v>224</v>
      </c>
      <c r="N90" s="147">
        <f t="shared" si="18"/>
        <v>120000</v>
      </c>
      <c r="O90" s="402"/>
      <c r="P90" s="397"/>
      <c r="Q90" s="392"/>
      <c r="R90" s="397"/>
      <c r="S90" s="397"/>
      <c r="T90" s="20" t="s">
        <v>288</v>
      </c>
      <c r="U90" s="20"/>
      <c r="V90" s="93">
        <v>10000</v>
      </c>
      <c r="W90" s="229"/>
      <c r="X90" s="309"/>
      <c r="Y90" s="229" t="s">
        <v>2</v>
      </c>
      <c r="Z90" s="310">
        <v>12</v>
      </c>
      <c r="AA90" s="311" t="s">
        <v>224</v>
      </c>
      <c r="AB90" s="147">
        <f t="shared" si="19"/>
        <v>120000</v>
      </c>
    </row>
    <row r="91" spans="1:28" x14ac:dyDescent="0.3">
      <c r="A91" s="402"/>
      <c r="B91" s="397"/>
      <c r="C91" s="392"/>
      <c r="D91" s="397"/>
      <c r="E91" s="397"/>
      <c r="F91" s="238" t="s">
        <v>289</v>
      </c>
      <c r="G91" s="238"/>
      <c r="H91" s="93">
        <v>25000</v>
      </c>
      <c r="I91" s="229"/>
      <c r="J91" s="257"/>
      <c r="K91" s="229" t="s">
        <v>2</v>
      </c>
      <c r="L91" s="261">
        <v>12</v>
      </c>
      <c r="M91" s="259" t="s">
        <v>224</v>
      </c>
      <c r="N91" s="147">
        <f t="shared" si="18"/>
        <v>300000</v>
      </c>
      <c r="O91" s="402"/>
      <c r="P91" s="397"/>
      <c r="Q91" s="392"/>
      <c r="R91" s="397"/>
      <c r="S91" s="397"/>
      <c r="T91" s="20" t="s">
        <v>289</v>
      </c>
      <c r="U91" s="20"/>
      <c r="V91" s="93">
        <v>25000</v>
      </c>
      <c r="W91" s="229"/>
      <c r="X91" s="309"/>
      <c r="Y91" s="229" t="s">
        <v>2</v>
      </c>
      <c r="Z91" s="310">
        <v>12</v>
      </c>
      <c r="AA91" s="311" t="s">
        <v>224</v>
      </c>
      <c r="AB91" s="147">
        <f t="shared" si="19"/>
        <v>300000</v>
      </c>
    </row>
    <row r="92" spans="1:28" x14ac:dyDescent="0.3">
      <c r="A92" s="402"/>
      <c r="B92" s="397"/>
      <c r="C92" s="392"/>
      <c r="D92" s="397"/>
      <c r="E92" s="397"/>
      <c r="F92" s="238" t="s">
        <v>290</v>
      </c>
      <c r="G92" s="238"/>
      <c r="H92" s="93">
        <v>750000</v>
      </c>
      <c r="I92" s="229"/>
      <c r="J92" s="257"/>
      <c r="K92" s="229" t="s">
        <v>2</v>
      </c>
      <c r="L92" s="258">
        <v>1</v>
      </c>
      <c r="M92" s="259" t="s">
        <v>224</v>
      </c>
      <c r="N92" s="147">
        <f t="shared" si="18"/>
        <v>750000</v>
      </c>
      <c r="O92" s="402"/>
      <c r="P92" s="397"/>
      <c r="Q92" s="392"/>
      <c r="R92" s="397"/>
      <c r="S92" s="397"/>
      <c r="T92" s="238" t="s">
        <v>290</v>
      </c>
      <c r="U92" s="238"/>
      <c r="V92" s="93">
        <v>750000</v>
      </c>
      <c r="W92" s="229"/>
      <c r="X92" s="257"/>
      <c r="Y92" s="229" t="s">
        <v>2</v>
      </c>
      <c r="Z92" s="258">
        <v>1</v>
      </c>
      <c r="AA92" s="259" t="s">
        <v>224</v>
      </c>
      <c r="AB92" s="147">
        <f t="shared" si="19"/>
        <v>750000</v>
      </c>
    </row>
    <row r="93" spans="1:28" s="79" customFormat="1" x14ac:dyDescent="0.3">
      <c r="A93" s="402"/>
      <c r="B93" s="397"/>
      <c r="C93" s="392"/>
      <c r="D93" s="397"/>
      <c r="E93" s="397"/>
      <c r="F93" s="238" t="s">
        <v>291</v>
      </c>
      <c r="G93" s="238"/>
      <c r="H93" s="93">
        <v>500000</v>
      </c>
      <c r="I93" s="229"/>
      <c r="J93" s="257"/>
      <c r="K93" s="229" t="s">
        <v>2</v>
      </c>
      <c r="L93" s="258">
        <v>1</v>
      </c>
      <c r="M93" s="259" t="s">
        <v>224</v>
      </c>
      <c r="N93" s="147">
        <f t="shared" si="18"/>
        <v>500000</v>
      </c>
      <c r="O93" s="402"/>
      <c r="P93" s="397"/>
      <c r="Q93" s="392"/>
      <c r="R93" s="397"/>
      <c r="S93" s="397"/>
      <c r="T93" s="238" t="s">
        <v>291</v>
      </c>
      <c r="U93" s="238"/>
      <c r="V93" s="93">
        <v>500000</v>
      </c>
      <c r="W93" s="229"/>
      <c r="X93" s="257"/>
      <c r="Y93" s="229" t="s">
        <v>2</v>
      </c>
      <c r="Z93" s="258">
        <v>1</v>
      </c>
      <c r="AA93" s="259" t="s">
        <v>224</v>
      </c>
      <c r="AB93" s="147">
        <f t="shared" si="19"/>
        <v>500000</v>
      </c>
    </row>
    <row r="94" spans="1:28" s="79" customFormat="1" x14ac:dyDescent="0.3">
      <c r="A94" s="402"/>
      <c r="B94" s="397"/>
      <c r="C94" s="392"/>
      <c r="D94" s="397"/>
      <c r="E94" s="397"/>
      <c r="F94" s="238" t="s">
        <v>202</v>
      </c>
      <c r="G94" s="238"/>
      <c r="H94" s="93">
        <v>700000</v>
      </c>
      <c r="I94" s="229"/>
      <c r="J94" s="257"/>
      <c r="K94" s="229" t="s">
        <v>2</v>
      </c>
      <c r="L94" s="258">
        <v>1</v>
      </c>
      <c r="M94" s="259" t="s">
        <v>224</v>
      </c>
      <c r="N94" s="147">
        <f t="shared" si="18"/>
        <v>700000</v>
      </c>
      <c r="O94" s="402"/>
      <c r="P94" s="397"/>
      <c r="Q94" s="392"/>
      <c r="R94" s="397"/>
      <c r="S94" s="397"/>
      <c r="T94" s="238" t="s">
        <v>202</v>
      </c>
      <c r="U94" s="238"/>
      <c r="V94" s="93">
        <v>700000</v>
      </c>
      <c r="W94" s="229"/>
      <c r="X94" s="257"/>
      <c r="Y94" s="229" t="s">
        <v>2</v>
      </c>
      <c r="Z94" s="258">
        <v>1</v>
      </c>
      <c r="AA94" s="259" t="s">
        <v>224</v>
      </c>
      <c r="AB94" s="147">
        <f t="shared" si="19"/>
        <v>700000</v>
      </c>
    </row>
    <row r="95" spans="1:28" x14ac:dyDescent="0.3">
      <c r="A95" s="402"/>
      <c r="B95" s="397"/>
      <c r="C95" s="392"/>
      <c r="D95" s="397"/>
      <c r="E95" s="397"/>
      <c r="F95" s="238" t="s">
        <v>209</v>
      </c>
      <c r="G95" s="238"/>
      <c r="H95" s="93">
        <v>90000</v>
      </c>
      <c r="I95" s="229"/>
      <c r="J95" s="257"/>
      <c r="K95" s="229" t="s">
        <v>2</v>
      </c>
      <c r="L95" s="258">
        <v>4</v>
      </c>
      <c r="M95" s="259" t="s">
        <v>224</v>
      </c>
      <c r="N95" s="147">
        <f t="shared" si="18"/>
        <v>360000</v>
      </c>
      <c r="O95" s="402"/>
      <c r="P95" s="397"/>
      <c r="Q95" s="392"/>
      <c r="R95" s="397"/>
      <c r="S95" s="397"/>
      <c r="T95" s="238" t="s">
        <v>209</v>
      </c>
      <c r="U95" s="238"/>
      <c r="V95" s="93">
        <v>90000</v>
      </c>
      <c r="W95" s="229"/>
      <c r="X95" s="257"/>
      <c r="Y95" s="229" t="s">
        <v>2</v>
      </c>
      <c r="Z95" s="258">
        <v>4</v>
      </c>
      <c r="AA95" s="259" t="s">
        <v>224</v>
      </c>
      <c r="AB95" s="147">
        <f t="shared" si="19"/>
        <v>360000</v>
      </c>
    </row>
    <row r="96" spans="1:28" x14ac:dyDescent="0.3">
      <c r="A96" s="402"/>
      <c r="B96" s="397"/>
      <c r="C96" s="392"/>
      <c r="D96" s="397"/>
      <c r="E96" s="397"/>
      <c r="F96" s="242"/>
      <c r="G96" s="242"/>
      <c r="H96" s="97"/>
      <c r="I96" s="98"/>
      <c r="J96" s="254"/>
      <c r="K96" s="254"/>
      <c r="L96" s="245" t="s">
        <v>51</v>
      </c>
      <c r="M96" s="244"/>
      <c r="N96" s="148">
        <f>SUM(N81:N95)</f>
        <v>16332500</v>
      </c>
      <c r="O96" s="402"/>
      <c r="P96" s="397"/>
      <c r="Q96" s="392"/>
      <c r="R96" s="397"/>
      <c r="S96" s="397"/>
      <c r="T96" s="242"/>
      <c r="U96" s="242"/>
      <c r="V96" s="97"/>
      <c r="W96" s="98"/>
      <c r="X96" s="254"/>
      <c r="Y96" s="254"/>
      <c r="Z96" s="245" t="s">
        <v>51</v>
      </c>
      <c r="AA96" s="244"/>
      <c r="AB96" s="148">
        <f>SUM(AB81:AB95)</f>
        <v>19412500</v>
      </c>
    </row>
    <row r="97" spans="1:28" x14ac:dyDescent="0.3">
      <c r="A97" s="402"/>
      <c r="B97" s="397"/>
      <c r="C97" s="392" t="s">
        <v>144</v>
      </c>
      <c r="D97" s="397"/>
      <c r="E97" s="398">
        <f>N99</f>
        <v>9600000</v>
      </c>
      <c r="F97" s="83" t="s">
        <v>145</v>
      </c>
      <c r="G97" s="83"/>
      <c r="H97" s="103">
        <v>600000</v>
      </c>
      <c r="I97" s="110"/>
      <c r="J97" s="108"/>
      <c r="K97" s="187" t="s">
        <v>2</v>
      </c>
      <c r="L97" s="109">
        <v>12</v>
      </c>
      <c r="M97" s="104" t="s">
        <v>106</v>
      </c>
      <c r="N97" s="147">
        <f>H97*L97</f>
        <v>7200000</v>
      </c>
      <c r="O97" s="402"/>
      <c r="P97" s="397"/>
      <c r="Q97" s="392" t="s">
        <v>144</v>
      </c>
      <c r="R97" s="397"/>
      <c r="S97" s="398">
        <f>AB99</f>
        <v>9600000</v>
      </c>
      <c r="T97" s="83" t="s">
        <v>145</v>
      </c>
      <c r="U97" s="83"/>
      <c r="V97" s="103">
        <v>600000</v>
      </c>
      <c r="W97" s="110"/>
      <c r="X97" s="108"/>
      <c r="Y97" s="229" t="s">
        <v>2</v>
      </c>
      <c r="Z97" s="109">
        <v>12</v>
      </c>
      <c r="AA97" s="104" t="s">
        <v>106</v>
      </c>
      <c r="AB97" s="147">
        <f>V97*Z97</f>
        <v>7200000</v>
      </c>
    </row>
    <row r="98" spans="1:28" x14ac:dyDescent="0.3">
      <c r="A98" s="402"/>
      <c r="B98" s="397"/>
      <c r="C98" s="392"/>
      <c r="D98" s="397"/>
      <c r="E98" s="397"/>
      <c r="F98" s="86" t="s">
        <v>146</v>
      </c>
      <c r="G98" s="86"/>
      <c r="H98" s="93">
        <v>200000</v>
      </c>
      <c r="I98" s="187"/>
      <c r="J98" s="94"/>
      <c r="K98" s="187" t="s">
        <v>2</v>
      </c>
      <c r="L98" s="95">
        <v>12</v>
      </c>
      <c r="M98" s="96" t="s">
        <v>106</v>
      </c>
      <c r="N98" s="147">
        <f>H98*L98</f>
        <v>2400000</v>
      </c>
      <c r="O98" s="402"/>
      <c r="P98" s="397"/>
      <c r="Q98" s="392"/>
      <c r="R98" s="397"/>
      <c r="S98" s="397"/>
      <c r="T98" s="86" t="s">
        <v>146</v>
      </c>
      <c r="U98" s="86"/>
      <c r="V98" s="93">
        <v>200000</v>
      </c>
      <c r="W98" s="229"/>
      <c r="X98" s="94"/>
      <c r="Y98" s="229" t="s">
        <v>2</v>
      </c>
      <c r="Z98" s="95">
        <v>12</v>
      </c>
      <c r="AA98" s="96" t="s">
        <v>106</v>
      </c>
      <c r="AB98" s="147">
        <f>V98*Z98</f>
        <v>2400000</v>
      </c>
    </row>
    <row r="99" spans="1:28" x14ac:dyDescent="0.3">
      <c r="A99" s="402"/>
      <c r="B99" s="397"/>
      <c r="C99" s="392"/>
      <c r="D99" s="397"/>
      <c r="E99" s="397"/>
      <c r="F99" s="129"/>
      <c r="G99" s="129"/>
      <c r="H99" s="97"/>
      <c r="I99" s="98"/>
      <c r="J99" s="102"/>
      <c r="K99" s="102"/>
      <c r="L99" s="101" t="s">
        <v>92</v>
      </c>
      <c r="M99" s="100"/>
      <c r="N99" s="148">
        <f>SUM(N97:N98)</f>
        <v>9600000</v>
      </c>
      <c r="O99" s="402"/>
      <c r="P99" s="397"/>
      <c r="Q99" s="392"/>
      <c r="R99" s="397"/>
      <c r="S99" s="397"/>
      <c r="T99" s="129"/>
      <c r="U99" s="129"/>
      <c r="V99" s="97"/>
      <c r="W99" s="98"/>
      <c r="X99" s="102"/>
      <c r="Y99" s="102"/>
      <c r="Z99" s="101" t="s">
        <v>92</v>
      </c>
      <c r="AA99" s="100"/>
      <c r="AB99" s="148">
        <f>SUM(AB97:AB98)</f>
        <v>9600000</v>
      </c>
    </row>
    <row r="100" spans="1:28" x14ac:dyDescent="0.3">
      <c r="A100" s="402"/>
      <c r="B100" s="397"/>
      <c r="C100" s="392" t="s">
        <v>147</v>
      </c>
      <c r="D100" s="397"/>
      <c r="E100" s="398">
        <f>N102</f>
        <v>15600000</v>
      </c>
      <c r="F100" s="82" t="s">
        <v>148</v>
      </c>
      <c r="G100" s="83"/>
      <c r="H100" s="103">
        <v>1200000</v>
      </c>
      <c r="I100" s="110"/>
      <c r="J100" s="108"/>
      <c r="K100" s="187" t="s">
        <v>2</v>
      </c>
      <c r="L100" s="109">
        <v>12</v>
      </c>
      <c r="M100" s="104" t="s">
        <v>106</v>
      </c>
      <c r="N100" s="147">
        <f>H100*L100</f>
        <v>14400000</v>
      </c>
      <c r="O100" s="402"/>
      <c r="P100" s="397"/>
      <c r="Q100" s="392" t="s">
        <v>147</v>
      </c>
      <c r="R100" s="397"/>
      <c r="S100" s="398">
        <f>AB102</f>
        <v>15600000</v>
      </c>
      <c r="T100" s="82" t="s">
        <v>148</v>
      </c>
      <c r="U100" s="83"/>
      <c r="V100" s="103">
        <v>1200000</v>
      </c>
      <c r="W100" s="110"/>
      <c r="X100" s="108"/>
      <c r="Y100" s="229" t="s">
        <v>2</v>
      </c>
      <c r="Z100" s="109">
        <v>12</v>
      </c>
      <c r="AA100" s="104" t="s">
        <v>106</v>
      </c>
      <c r="AB100" s="147">
        <f>V100*Z100</f>
        <v>14400000</v>
      </c>
    </row>
    <row r="101" spans="1:28" x14ac:dyDescent="0.3">
      <c r="A101" s="402"/>
      <c r="B101" s="397"/>
      <c r="C101" s="392"/>
      <c r="D101" s="397"/>
      <c r="E101" s="398"/>
      <c r="F101" s="85" t="s">
        <v>149</v>
      </c>
      <c r="G101" s="86"/>
      <c r="H101" s="93">
        <v>100000</v>
      </c>
      <c r="I101" s="187"/>
      <c r="J101" s="94"/>
      <c r="K101" s="187" t="s">
        <v>2</v>
      </c>
      <c r="L101" s="95">
        <v>12</v>
      </c>
      <c r="M101" s="96" t="s">
        <v>106</v>
      </c>
      <c r="N101" s="147">
        <f>H101*L101</f>
        <v>1200000</v>
      </c>
      <c r="O101" s="402"/>
      <c r="P101" s="397"/>
      <c r="Q101" s="392"/>
      <c r="R101" s="397"/>
      <c r="S101" s="398"/>
      <c r="T101" s="85" t="s">
        <v>149</v>
      </c>
      <c r="U101" s="86"/>
      <c r="V101" s="93">
        <v>100000</v>
      </c>
      <c r="W101" s="229"/>
      <c r="X101" s="94"/>
      <c r="Y101" s="229" t="s">
        <v>2</v>
      </c>
      <c r="Z101" s="95">
        <v>12</v>
      </c>
      <c r="AA101" s="96" t="s">
        <v>106</v>
      </c>
      <c r="AB101" s="147">
        <f>V101*Z101</f>
        <v>1200000</v>
      </c>
    </row>
    <row r="102" spans="1:28" x14ac:dyDescent="0.3">
      <c r="A102" s="402"/>
      <c r="B102" s="397"/>
      <c r="C102" s="392"/>
      <c r="D102" s="397"/>
      <c r="E102" s="397"/>
      <c r="F102" s="130"/>
      <c r="G102" s="129"/>
      <c r="H102" s="97"/>
      <c r="I102" s="98"/>
      <c r="J102" s="102"/>
      <c r="K102" s="102"/>
      <c r="L102" s="101" t="s">
        <v>92</v>
      </c>
      <c r="M102" s="100"/>
      <c r="N102" s="148">
        <f>SUM(N100:N101)</f>
        <v>15600000</v>
      </c>
      <c r="O102" s="402"/>
      <c r="P102" s="397"/>
      <c r="Q102" s="392"/>
      <c r="R102" s="397"/>
      <c r="S102" s="397"/>
      <c r="T102" s="130"/>
      <c r="U102" s="129"/>
      <c r="V102" s="97"/>
      <c r="W102" s="98"/>
      <c r="X102" s="102"/>
      <c r="Y102" s="102"/>
      <c r="Z102" s="101" t="s">
        <v>92</v>
      </c>
      <c r="AA102" s="100"/>
      <c r="AB102" s="148">
        <f>SUM(AB100:AB101)</f>
        <v>15600000</v>
      </c>
    </row>
    <row r="103" spans="1:28" x14ac:dyDescent="0.3">
      <c r="A103" s="183" t="s">
        <v>150</v>
      </c>
      <c r="B103" s="88"/>
      <c r="C103" s="176"/>
      <c r="D103" s="176"/>
      <c r="E103" s="181">
        <f>E104</f>
        <v>380112000</v>
      </c>
      <c r="F103" s="126"/>
      <c r="G103" s="127"/>
      <c r="H103" s="89"/>
      <c r="I103" s="90"/>
      <c r="J103" s="188"/>
      <c r="K103" s="188"/>
      <c r="L103" s="113"/>
      <c r="M103" s="114"/>
      <c r="N103" s="149">
        <f>E103</f>
        <v>380112000</v>
      </c>
      <c r="O103" s="183" t="s">
        <v>150</v>
      </c>
      <c r="P103" s="88"/>
      <c r="Q103" s="176"/>
      <c r="R103" s="176"/>
      <c r="S103" s="214">
        <f>S104</f>
        <v>330112000</v>
      </c>
      <c r="T103" s="126"/>
      <c r="U103" s="127"/>
      <c r="V103" s="89"/>
      <c r="W103" s="90"/>
      <c r="X103" s="217"/>
      <c r="Y103" s="217"/>
      <c r="Z103" s="113"/>
      <c r="AA103" s="114"/>
      <c r="AB103" s="149">
        <f>S103</f>
        <v>330112000</v>
      </c>
    </row>
    <row r="104" spans="1:28" x14ac:dyDescent="0.3">
      <c r="A104" s="402"/>
      <c r="B104" s="88" t="s">
        <v>151</v>
      </c>
      <c r="C104" s="176"/>
      <c r="D104" s="176"/>
      <c r="E104" s="128">
        <f>E105+E107+E111</f>
        <v>380112000</v>
      </c>
      <c r="F104" s="126"/>
      <c r="G104" s="127"/>
      <c r="H104" s="89"/>
      <c r="I104" s="90"/>
      <c r="J104" s="188"/>
      <c r="K104" s="188"/>
      <c r="L104" s="188"/>
      <c r="M104" s="127"/>
      <c r="N104" s="146">
        <f>E104</f>
        <v>380112000</v>
      </c>
      <c r="O104" s="402"/>
      <c r="P104" s="88" t="s">
        <v>151</v>
      </c>
      <c r="Q104" s="176"/>
      <c r="R104" s="176"/>
      <c r="S104" s="128">
        <f>S105+S107+S111</f>
        <v>330112000</v>
      </c>
      <c r="T104" s="126"/>
      <c r="U104" s="127"/>
      <c r="V104" s="89"/>
      <c r="W104" s="90"/>
      <c r="X104" s="217"/>
      <c r="Y104" s="217"/>
      <c r="Z104" s="217"/>
      <c r="AA104" s="127"/>
      <c r="AB104" s="146">
        <f>S104</f>
        <v>330112000</v>
      </c>
    </row>
    <row r="105" spans="1:28" x14ac:dyDescent="0.3">
      <c r="A105" s="402"/>
      <c r="B105" s="397"/>
      <c r="C105" s="392" t="s">
        <v>151</v>
      </c>
      <c r="D105" s="397"/>
      <c r="E105" s="398">
        <f>N106</f>
        <v>1200000</v>
      </c>
      <c r="F105" s="83" t="s">
        <v>152</v>
      </c>
      <c r="G105" s="83"/>
      <c r="H105" s="103">
        <v>100000</v>
      </c>
      <c r="I105" s="110"/>
      <c r="J105" s="108"/>
      <c r="K105" s="187" t="s">
        <v>2</v>
      </c>
      <c r="L105" s="109">
        <v>12</v>
      </c>
      <c r="M105" s="104" t="s">
        <v>106</v>
      </c>
      <c r="N105" s="147">
        <f>H105*L105</f>
        <v>1200000</v>
      </c>
      <c r="O105" s="402"/>
      <c r="P105" s="397"/>
      <c r="Q105" s="392" t="s">
        <v>151</v>
      </c>
      <c r="R105" s="397"/>
      <c r="S105" s="398">
        <f>AB106</f>
        <v>1200000</v>
      </c>
      <c r="T105" s="83" t="s">
        <v>152</v>
      </c>
      <c r="U105" s="83"/>
      <c r="V105" s="103">
        <v>100000</v>
      </c>
      <c r="W105" s="110"/>
      <c r="X105" s="108"/>
      <c r="Y105" s="229" t="s">
        <v>2</v>
      </c>
      <c r="Z105" s="109">
        <v>12</v>
      </c>
      <c r="AA105" s="104" t="s">
        <v>106</v>
      </c>
      <c r="AB105" s="147">
        <f>V105*Z105</f>
        <v>1200000</v>
      </c>
    </row>
    <row r="106" spans="1:28" x14ac:dyDescent="0.3">
      <c r="A106" s="402"/>
      <c r="B106" s="397"/>
      <c r="C106" s="392"/>
      <c r="D106" s="397"/>
      <c r="E106" s="397"/>
      <c r="F106" s="86"/>
      <c r="G106" s="86"/>
      <c r="H106" s="93"/>
      <c r="I106" s="187"/>
      <c r="J106" s="87"/>
      <c r="K106" s="102"/>
      <c r="L106" s="101" t="s">
        <v>92</v>
      </c>
      <c r="M106" s="96"/>
      <c r="N106" s="148">
        <f>N105</f>
        <v>1200000</v>
      </c>
      <c r="O106" s="402"/>
      <c r="P106" s="397"/>
      <c r="Q106" s="392"/>
      <c r="R106" s="397"/>
      <c r="S106" s="397"/>
      <c r="T106" s="86"/>
      <c r="U106" s="86"/>
      <c r="V106" s="93"/>
      <c r="W106" s="229"/>
      <c r="X106" s="87"/>
      <c r="Y106" s="102"/>
      <c r="Z106" s="101" t="s">
        <v>92</v>
      </c>
      <c r="AA106" s="96"/>
      <c r="AB106" s="148">
        <f>AB105</f>
        <v>1200000</v>
      </c>
    </row>
    <row r="107" spans="1:28" x14ac:dyDescent="0.3">
      <c r="A107" s="402"/>
      <c r="B107" s="397"/>
      <c r="C107" s="392" t="s">
        <v>153</v>
      </c>
      <c r="D107" s="397"/>
      <c r="E107" s="383">
        <f>N110</f>
        <v>362000000</v>
      </c>
      <c r="F107" s="82" t="s">
        <v>154</v>
      </c>
      <c r="G107" s="83"/>
      <c r="H107" s="103">
        <v>3000000</v>
      </c>
      <c r="I107" s="110"/>
      <c r="J107" s="108"/>
      <c r="K107" s="187" t="s">
        <v>2</v>
      </c>
      <c r="L107" s="107">
        <v>4</v>
      </c>
      <c r="M107" s="104" t="s">
        <v>106</v>
      </c>
      <c r="N107" s="147">
        <f>H107*L107</f>
        <v>12000000</v>
      </c>
      <c r="O107" s="402"/>
      <c r="P107" s="397"/>
      <c r="Q107" s="392" t="s">
        <v>153</v>
      </c>
      <c r="R107" s="397"/>
      <c r="S107" s="383">
        <f>AB110</f>
        <v>312000000</v>
      </c>
      <c r="T107" s="82" t="s">
        <v>154</v>
      </c>
      <c r="U107" s="83"/>
      <c r="V107" s="103">
        <v>3000000</v>
      </c>
      <c r="W107" s="110"/>
      <c r="X107" s="108"/>
      <c r="Y107" s="229" t="s">
        <v>2</v>
      </c>
      <c r="Z107" s="107">
        <v>4</v>
      </c>
      <c r="AA107" s="104" t="s">
        <v>106</v>
      </c>
      <c r="AB107" s="147">
        <f>V107*Z107</f>
        <v>12000000</v>
      </c>
    </row>
    <row r="108" spans="1:28" x14ac:dyDescent="0.3">
      <c r="A108" s="402"/>
      <c r="B108" s="397"/>
      <c r="C108" s="392"/>
      <c r="D108" s="397"/>
      <c r="E108" s="383"/>
      <c r="F108" s="85" t="s">
        <v>155</v>
      </c>
      <c r="G108" s="86"/>
      <c r="H108" s="93">
        <v>50000000</v>
      </c>
      <c r="I108" s="187"/>
      <c r="J108" s="94"/>
      <c r="K108" s="187" t="s">
        <v>2</v>
      </c>
      <c r="L108" s="107">
        <v>1</v>
      </c>
      <c r="M108" s="96" t="s">
        <v>106</v>
      </c>
      <c r="N108" s="147">
        <f>H108*L108</f>
        <v>50000000</v>
      </c>
      <c r="O108" s="402"/>
      <c r="P108" s="397"/>
      <c r="Q108" s="392"/>
      <c r="R108" s="397"/>
      <c r="S108" s="383"/>
      <c r="T108" s="85" t="s">
        <v>155</v>
      </c>
      <c r="U108" s="86"/>
      <c r="V108" s="93">
        <v>0</v>
      </c>
      <c r="W108" s="229"/>
      <c r="X108" s="94"/>
      <c r="Y108" s="229" t="s">
        <v>2</v>
      </c>
      <c r="Z108" s="107">
        <v>1</v>
      </c>
      <c r="AA108" s="96" t="s">
        <v>106</v>
      </c>
      <c r="AB108" s="147">
        <f>V108*Z108</f>
        <v>0</v>
      </c>
    </row>
    <row r="109" spans="1:28" x14ac:dyDescent="0.3">
      <c r="A109" s="402"/>
      <c r="B109" s="397"/>
      <c r="C109" s="392"/>
      <c r="D109" s="397"/>
      <c r="E109" s="383"/>
      <c r="F109" s="85" t="s">
        <v>156</v>
      </c>
      <c r="G109" s="86"/>
      <c r="H109" s="93">
        <v>300000000</v>
      </c>
      <c r="I109" s="187"/>
      <c r="J109" s="94"/>
      <c r="K109" s="187" t="s">
        <v>2</v>
      </c>
      <c r="L109" s="107">
        <v>1</v>
      </c>
      <c r="M109" s="96" t="s">
        <v>106</v>
      </c>
      <c r="N109" s="147">
        <f>H109*L109</f>
        <v>300000000</v>
      </c>
      <c r="O109" s="402"/>
      <c r="P109" s="397"/>
      <c r="Q109" s="392"/>
      <c r="R109" s="397"/>
      <c r="S109" s="383"/>
      <c r="T109" s="85" t="s">
        <v>156</v>
      </c>
      <c r="U109" s="86"/>
      <c r="V109" s="93">
        <v>300000000</v>
      </c>
      <c r="W109" s="229"/>
      <c r="X109" s="94"/>
      <c r="Y109" s="229" t="s">
        <v>2</v>
      </c>
      <c r="Z109" s="107">
        <v>1</v>
      </c>
      <c r="AA109" s="96" t="s">
        <v>106</v>
      </c>
      <c r="AB109" s="147">
        <f>V109*Z109</f>
        <v>300000000</v>
      </c>
    </row>
    <row r="110" spans="1:28" x14ac:dyDescent="0.3">
      <c r="A110" s="402"/>
      <c r="B110" s="397"/>
      <c r="C110" s="392"/>
      <c r="D110" s="397"/>
      <c r="E110" s="384"/>
      <c r="F110" s="130"/>
      <c r="G110" s="129"/>
      <c r="H110" s="97"/>
      <c r="I110" s="98"/>
      <c r="J110" s="102"/>
      <c r="K110" s="102"/>
      <c r="L110" s="101" t="s">
        <v>92</v>
      </c>
      <c r="M110" s="100"/>
      <c r="N110" s="148">
        <f>SUM(N107:N109)</f>
        <v>362000000</v>
      </c>
      <c r="O110" s="402"/>
      <c r="P110" s="397"/>
      <c r="Q110" s="392"/>
      <c r="R110" s="397"/>
      <c r="S110" s="384"/>
      <c r="T110" s="130"/>
      <c r="U110" s="129"/>
      <c r="V110" s="97"/>
      <c r="W110" s="98"/>
      <c r="X110" s="102"/>
      <c r="Y110" s="102"/>
      <c r="Z110" s="101" t="s">
        <v>92</v>
      </c>
      <c r="AA110" s="100"/>
      <c r="AB110" s="148">
        <f>SUM(AB107:AB109)</f>
        <v>312000000</v>
      </c>
    </row>
    <row r="111" spans="1:28" x14ac:dyDescent="0.3">
      <c r="A111" s="402"/>
      <c r="B111" s="397"/>
      <c r="C111" s="392" t="s">
        <v>157</v>
      </c>
      <c r="D111" s="397"/>
      <c r="E111" s="398">
        <f>N120</f>
        <v>16912000</v>
      </c>
      <c r="F111" s="238" t="s">
        <v>292</v>
      </c>
      <c r="G111" s="238"/>
      <c r="H111" s="93">
        <v>100000</v>
      </c>
      <c r="I111" s="229"/>
      <c r="J111" s="257"/>
      <c r="K111" s="229" t="s">
        <v>2</v>
      </c>
      <c r="L111" s="261">
        <v>12</v>
      </c>
      <c r="M111" s="259" t="s">
        <v>224</v>
      </c>
      <c r="N111" s="147">
        <f t="shared" ref="N111:N119" si="20">H111*L111</f>
        <v>1200000</v>
      </c>
      <c r="O111" s="402"/>
      <c r="P111" s="397"/>
      <c r="Q111" s="392" t="s">
        <v>157</v>
      </c>
      <c r="R111" s="397"/>
      <c r="S111" s="398">
        <f>AB120</f>
        <v>16912000</v>
      </c>
      <c r="T111" s="238" t="s">
        <v>292</v>
      </c>
      <c r="U111" s="238"/>
      <c r="V111" s="93">
        <v>100000</v>
      </c>
      <c r="W111" s="229"/>
      <c r="X111" s="257"/>
      <c r="Y111" s="229" t="s">
        <v>2</v>
      </c>
      <c r="Z111" s="261">
        <v>12</v>
      </c>
      <c r="AA111" s="259" t="s">
        <v>224</v>
      </c>
      <c r="AB111" s="147">
        <f t="shared" ref="AB111" si="21">V111*Z111</f>
        <v>1200000</v>
      </c>
    </row>
    <row r="112" spans="1:28" x14ac:dyDescent="0.3">
      <c r="A112" s="402"/>
      <c r="B112" s="397"/>
      <c r="C112" s="392"/>
      <c r="D112" s="397"/>
      <c r="E112" s="397"/>
      <c r="F112" s="238" t="s">
        <v>293</v>
      </c>
      <c r="G112" s="238"/>
      <c r="H112" s="93"/>
      <c r="I112" s="229"/>
      <c r="J112" s="257"/>
      <c r="K112" s="229"/>
      <c r="L112" s="261"/>
      <c r="M112" s="259"/>
      <c r="N112" s="147">
        <f>SUM(N113:N119)</f>
        <v>15712000</v>
      </c>
      <c r="O112" s="402"/>
      <c r="P112" s="397"/>
      <c r="Q112" s="392"/>
      <c r="R112" s="397"/>
      <c r="S112" s="397"/>
      <c r="T112" s="238" t="s">
        <v>293</v>
      </c>
      <c r="U112" s="238"/>
      <c r="V112" s="93"/>
      <c r="W112" s="229"/>
      <c r="X112" s="257"/>
      <c r="Y112" s="229"/>
      <c r="Z112" s="261"/>
      <c r="AA112" s="259"/>
      <c r="AB112" s="147">
        <f>SUM(AB113:AB119)</f>
        <v>15712000</v>
      </c>
    </row>
    <row r="113" spans="1:28" x14ac:dyDescent="0.3">
      <c r="A113" s="402"/>
      <c r="B113" s="397"/>
      <c r="C113" s="392"/>
      <c r="D113" s="397"/>
      <c r="E113" s="397"/>
      <c r="F113" s="277" t="s">
        <v>294</v>
      </c>
      <c r="G113" s="238"/>
      <c r="H113" s="93">
        <v>1300000</v>
      </c>
      <c r="I113" s="229">
        <v>0</v>
      </c>
      <c r="J113" s="257"/>
      <c r="K113" s="229" t="s">
        <v>2</v>
      </c>
      <c r="L113" s="258">
        <v>4</v>
      </c>
      <c r="M113" s="259" t="s">
        <v>224</v>
      </c>
      <c r="N113" s="147">
        <f t="shared" si="20"/>
        <v>5200000</v>
      </c>
      <c r="O113" s="402"/>
      <c r="P113" s="397"/>
      <c r="Q113" s="392"/>
      <c r="R113" s="397"/>
      <c r="S113" s="397"/>
      <c r="T113" s="277" t="s">
        <v>294</v>
      </c>
      <c r="U113" s="238"/>
      <c r="V113" s="93">
        <v>1300000</v>
      </c>
      <c r="W113" s="229">
        <v>0</v>
      </c>
      <c r="X113" s="257"/>
      <c r="Y113" s="229" t="s">
        <v>2</v>
      </c>
      <c r="Z113" s="258">
        <v>4</v>
      </c>
      <c r="AA113" s="259" t="s">
        <v>224</v>
      </c>
      <c r="AB113" s="147">
        <f t="shared" ref="AB113:AB119" si="22">V113*Z113</f>
        <v>5200000</v>
      </c>
    </row>
    <row r="114" spans="1:28" x14ac:dyDescent="0.3">
      <c r="A114" s="402"/>
      <c r="B114" s="397"/>
      <c r="C114" s="392"/>
      <c r="D114" s="397"/>
      <c r="E114" s="397"/>
      <c r="F114" s="277" t="s">
        <v>295</v>
      </c>
      <c r="G114" s="238"/>
      <c r="H114" s="93">
        <v>165000</v>
      </c>
      <c r="I114" s="229"/>
      <c r="J114" s="257"/>
      <c r="K114" s="229" t="s">
        <v>2</v>
      </c>
      <c r="L114" s="261">
        <v>12</v>
      </c>
      <c r="M114" s="259" t="s">
        <v>224</v>
      </c>
      <c r="N114" s="147">
        <f t="shared" si="20"/>
        <v>1980000</v>
      </c>
      <c r="O114" s="402"/>
      <c r="P114" s="397"/>
      <c r="Q114" s="392"/>
      <c r="R114" s="397"/>
      <c r="S114" s="397"/>
      <c r="T114" s="277" t="s">
        <v>295</v>
      </c>
      <c r="U114" s="238"/>
      <c r="V114" s="93">
        <v>165000</v>
      </c>
      <c r="W114" s="229"/>
      <c r="X114" s="257"/>
      <c r="Y114" s="229" t="s">
        <v>2</v>
      </c>
      <c r="Z114" s="261">
        <v>12</v>
      </c>
      <c r="AA114" s="259" t="s">
        <v>224</v>
      </c>
      <c r="AB114" s="147">
        <f t="shared" si="22"/>
        <v>1980000</v>
      </c>
    </row>
    <row r="115" spans="1:28" s="79" customFormat="1" x14ac:dyDescent="0.3">
      <c r="A115" s="402"/>
      <c r="B115" s="397"/>
      <c r="C115" s="392"/>
      <c r="D115" s="397"/>
      <c r="E115" s="397"/>
      <c r="F115" s="277" t="s">
        <v>296</v>
      </c>
      <c r="G115" s="238"/>
      <c r="H115" s="93">
        <v>99000</v>
      </c>
      <c r="I115" s="229"/>
      <c r="J115" s="257"/>
      <c r="K115" s="229" t="s">
        <v>2</v>
      </c>
      <c r="L115" s="261">
        <v>12</v>
      </c>
      <c r="M115" s="259" t="s">
        <v>224</v>
      </c>
      <c r="N115" s="147">
        <f t="shared" si="20"/>
        <v>1188000</v>
      </c>
      <c r="O115" s="402"/>
      <c r="P115" s="397"/>
      <c r="Q115" s="392"/>
      <c r="R115" s="397"/>
      <c r="S115" s="397"/>
      <c r="T115" s="277" t="s">
        <v>296</v>
      </c>
      <c r="U115" s="238"/>
      <c r="V115" s="93">
        <v>99000</v>
      </c>
      <c r="W115" s="229"/>
      <c r="X115" s="257"/>
      <c r="Y115" s="229" t="s">
        <v>2</v>
      </c>
      <c r="Z115" s="261">
        <v>12</v>
      </c>
      <c r="AA115" s="259" t="s">
        <v>224</v>
      </c>
      <c r="AB115" s="147">
        <f t="shared" si="22"/>
        <v>1188000</v>
      </c>
    </row>
    <row r="116" spans="1:28" s="79" customFormat="1" x14ac:dyDescent="0.3">
      <c r="A116" s="402"/>
      <c r="B116" s="397"/>
      <c r="C116" s="392"/>
      <c r="D116" s="397"/>
      <c r="E116" s="397"/>
      <c r="F116" s="277" t="s">
        <v>297</v>
      </c>
      <c r="G116" s="238"/>
      <c r="H116" s="93">
        <v>250000</v>
      </c>
      <c r="I116" s="229"/>
      <c r="J116" s="257"/>
      <c r="K116" s="229" t="s">
        <v>2</v>
      </c>
      <c r="L116" s="261">
        <v>12</v>
      </c>
      <c r="M116" s="259" t="s">
        <v>224</v>
      </c>
      <c r="N116" s="147">
        <f t="shared" si="20"/>
        <v>3000000</v>
      </c>
      <c r="O116" s="402"/>
      <c r="P116" s="397"/>
      <c r="Q116" s="392"/>
      <c r="R116" s="397"/>
      <c r="S116" s="397"/>
      <c r="T116" s="277" t="s">
        <v>297</v>
      </c>
      <c r="U116" s="238"/>
      <c r="V116" s="93">
        <v>250000</v>
      </c>
      <c r="W116" s="229"/>
      <c r="X116" s="257"/>
      <c r="Y116" s="229" t="s">
        <v>2</v>
      </c>
      <c r="Z116" s="261">
        <v>12</v>
      </c>
      <c r="AA116" s="259" t="s">
        <v>224</v>
      </c>
      <c r="AB116" s="147">
        <f t="shared" si="22"/>
        <v>3000000</v>
      </c>
    </row>
    <row r="117" spans="1:28" x14ac:dyDescent="0.3">
      <c r="A117" s="402"/>
      <c r="B117" s="397"/>
      <c r="C117" s="392"/>
      <c r="D117" s="397"/>
      <c r="E117" s="397"/>
      <c r="F117" s="277" t="s">
        <v>210</v>
      </c>
      <c r="G117" s="238"/>
      <c r="H117" s="93">
        <v>62000</v>
      </c>
      <c r="I117" s="229"/>
      <c r="J117" s="257"/>
      <c r="K117" s="229" t="s">
        <v>2</v>
      </c>
      <c r="L117" s="261">
        <v>12</v>
      </c>
      <c r="M117" s="259" t="s">
        <v>224</v>
      </c>
      <c r="N117" s="147">
        <f t="shared" si="20"/>
        <v>744000</v>
      </c>
      <c r="O117" s="402"/>
      <c r="P117" s="397"/>
      <c r="Q117" s="392"/>
      <c r="R117" s="397"/>
      <c r="S117" s="397"/>
      <c r="T117" s="277" t="s">
        <v>210</v>
      </c>
      <c r="U117" s="238"/>
      <c r="V117" s="93">
        <v>62000</v>
      </c>
      <c r="W117" s="229"/>
      <c r="X117" s="257"/>
      <c r="Y117" s="229" t="s">
        <v>2</v>
      </c>
      <c r="Z117" s="261">
        <v>12</v>
      </c>
      <c r="AA117" s="259" t="s">
        <v>224</v>
      </c>
      <c r="AB117" s="147">
        <f t="shared" si="22"/>
        <v>744000</v>
      </c>
    </row>
    <row r="118" spans="1:28" x14ac:dyDescent="0.3">
      <c r="A118" s="402"/>
      <c r="B118" s="397"/>
      <c r="C118" s="392"/>
      <c r="D118" s="397"/>
      <c r="E118" s="397"/>
      <c r="F118" s="277" t="s">
        <v>211</v>
      </c>
      <c r="G118" s="238"/>
      <c r="H118" s="93">
        <v>220000</v>
      </c>
      <c r="I118" s="229"/>
      <c r="J118" s="257"/>
      <c r="K118" s="229" t="s">
        <v>2</v>
      </c>
      <c r="L118" s="261">
        <v>12</v>
      </c>
      <c r="M118" s="259" t="s">
        <v>224</v>
      </c>
      <c r="N118" s="147">
        <f t="shared" si="20"/>
        <v>2640000</v>
      </c>
      <c r="O118" s="402"/>
      <c r="P118" s="397"/>
      <c r="Q118" s="392"/>
      <c r="R118" s="397"/>
      <c r="S118" s="397"/>
      <c r="T118" s="277" t="s">
        <v>211</v>
      </c>
      <c r="U118" s="238"/>
      <c r="V118" s="93">
        <v>220000</v>
      </c>
      <c r="W118" s="229"/>
      <c r="X118" s="257"/>
      <c r="Y118" s="229" t="s">
        <v>2</v>
      </c>
      <c r="Z118" s="261">
        <v>12</v>
      </c>
      <c r="AA118" s="259" t="s">
        <v>224</v>
      </c>
      <c r="AB118" s="147">
        <f t="shared" si="22"/>
        <v>2640000</v>
      </c>
    </row>
    <row r="119" spans="1:28" x14ac:dyDescent="0.3">
      <c r="A119" s="402"/>
      <c r="B119" s="397"/>
      <c r="C119" s="392"/>
      <c r="D119" s="397"/>
      <c r="E119" s="397"/>
      <c r="F119" s="277" t="s">
        <v>213</v>
      </c>
      <c r="G119" s="238"/>
      <c r="H119" s="93">
        <v>80000</v>
      </c>
      <c r="I119" s="229"/>
      <c r="J119" s="257"/>
      <c r="K119" s="229" t="s">
        <v>2</v>
      </c>
      <c r="L119" s="261">
        <v>12</v>
      </c>
      <c r="M119" s="259" t="s">
        <v>224</v>
      </c>
      <c r="N119" s="147">
        <f t="shared" si="20"/>
        <v>960000</v>
      </c>
      <c r="O119" s="402"/>
      <c r="P119" s="397"/>
      <c r="Q119" s="392"/>
      <c r="R119" s="397"/>
      <c r="S119" s="397"/>
      <c r="T119" s="277" t="s">
        <v>213</v>
      </c>
      <c r="U119" s="238"/>
      <c r="V119" s="93">
        <v>80000</v>
      </c>
      <c r="W119" s="229"/>
      <c r="X119" s="257"/>
      <c r="Y119" s="229" t="s">
        <v>2</v>
      </c>
      <c r="Z119" s="261">
        <v>12</v>
      </c>
      <c r="AA119" s="259" t="s">
        <v>224</v>
      </c>
      <c r="AB119" s="147">
        <f t="shared" si="22"/>
        <v>960000</v>
      </c>
    </row>
    <row r="120" spans="1:28" x14ac:dyDescent="0.3">
      <c r="A120" s="402"/>
      <c r="B120" s="397"/>
      <c r="C120" s="392"/>
      <c r="D120" s="397"/>
      <c r="E120" s="397"/>
      <c r="F120" s="242"/>
      <c r="G120" s="242"/>
      <c r="H120" s="97"/>
      <c r="I120" s="98"/>
      <c r="J120" s="254"/>
      <c r="K120" s="254"/>
      <c r="L120" s="245" t="s">
        <v>51</v>
      </c>
      <c r="M120" s="244"/>
      <c r="N120" s="148">
        <f>SUM(N111,N112)</f>
        <v>16912000</v>
      </c>
      <c r="O120" s="402"/>
      <c r="P120" s="397"/>
      <c r="Q120" s="392"/>
      <c r="R120" s="397"/>
      <c r="S120" s="397"/>
      <c r="T120" s="242"/>
      <c r="U120" s="242"/>
      <c r="V120" s="97"/>
      <c r="W120" s="98"/>
      <c r="X120" s="254"/>
      <c r="Y120" s="254"/>
      <c r="Z120" s="245" t="s">
        <v>51</v>
      </c>
      <c r="AA120" s="244"/>
      <c r="AB120" s="148">
        <f>SUM(AB111,AB112)</f>
        <v>16912000</v>
      </c>
    </row>
    <row r="121" spans="1:28" x14ac:dyDescent="0.3">
      <c r="A121" s="380" t="s">
        <v>158</v>
      </c>
      <c r="B121" s="88"/>
      <c r="C121" s="176"/>
      <c r="D121" s="176"/>
      <c r="E121" s="128">
        <f>E122</f>
        <v>5172406408</v>
      </c>
      <c r="F121" s="126"/>
      <c r="G121" s="127"/>
      <c r="H121" s="89"/>
      <c r="I121" s="90"/>
      <c r="J121" s="188"/>
      <c r="K121" s="188"/>
      <c r="L121" s="188"/>
      <c r="M121" s="127"/>
      <c r="N121" s="149">
        <f>E121</f>
        <v>5172406408</v>
      </c>
      <c r="O121" s="380" t="s">
        <v>158</v>
      </c>
      <c r="P121" s="88"/>
      <c r="Q121" s="176"/>
      <c r="R121" s="176"/>
      <c r="S121" s="128">
        <f>S122</f>
        <v>6936749753</v>
      </c>
      <c r="T121" s="126"/>
      <c r="U121" s="127"/>
      <c r="V121" s="89"/>
      <c r="W121" s="90"/>
      <c r="X121" s="217"/>
      <c r="Y121" s="217"/>
      <c r="Z121" s="217"/>
      <c r="AA121" s="127"/>
      <c r="AB121" s="149">
        <f>S121</f>
        <v>6936749753</v>
      </c>
    </row>
    <row r="122" spans="1:28" x14ac:dyDescent="0.3">
      <c r="A122" s="381"/>
      <c r="B122" s="377" t="s">
        <v>158</v>
      </c>
      <c r="C122" s="178"/>
      <c r="D122" s="176"/>
      <c r="E122" s="131">
        <f>E123+E153+E159+E167+E173+E186+E190+E196+E202+E217+E218+E219+E220+E221+E222+E224+E225+E226+E227+E228+E231+E232+E233+E234+E237+E238+E239+E240+E241+E244+E247</f>
        <v>5172406408</v>
      </c>
      <c r="F122" s="126"/>
      <c r="G122" s="127"/>
      <c r="H122" s="89"/>
      <c r="I122" s="90"/>
      <c r="J122" s="188"/>
      <c r="K122" s="188"/>
      <c r="L122" s="188"/>
      <c r="M122" s="127"/>
      <c r="N122" s="146">
        <f>E122</f>
        <v>5172406408</v>
      </c>
      <c r="O122" s="381"/>
      <c r="P122" s="377" t="s">
        <v>158</v>
      </c>
      <c r="Q122" s="178"/>
      <c r="R122" s="176"/>
      <c r="S122" s="131">
        <f>S123+S153+S159+S167+S173+S186+S190+S196+S202+S217+S218+S219+S220+S221+S222+S224+S225+S226+S227+S228+S231+S232+S233+S234+S237+S238+S239+S240+S241+S244+S247</f>
        <v>6936749753</v>
      </c>
      <c r="T122" s="126"/>
      <c r="U122" s="127"/>
      <c r="V122" s="89"/>
      <c r="W122" s="90"/>
      <c r="X122" s="217"/>
      <c r="Y122" s="217"/>
      <c r="Z122" s="217"/>
      <c r="AA122" s="127"/>
      <c r="AB122" s="146">
        <f>S122</f>
        <v>6936749753</v>
      </c>
    </row>
    <row r="123" spans="1:28" x14ac:dyDescent="0.3">
      <c r="A123" s="381"/>
      <c r="B123" s="378"/>
      <c r="C123" s="380" t="s">
        <v>5</v>
      </c>
      <c r="D123" s="178"/>
      <c r="E123" s="371">
        <f>E125+E132+E139+E146</f>
        <v>758317270</v>
      </c>
      <c r="F123" s="82"/>
      <c r="G123" s="83"/>
      <c r="H123" s="193"/>
      <c r="I123" s="194"/>
      <c r="J123" s="84"/>
      <c r="K123" s="84"/>
      <c r="L123" s="87" t="s">
        <v>159</v>
      </c>
      <c r="M123" s="84"/>
      <c r="N123" s="153">
        <f>N130+N137+N144+N151</f>
        <v>399000000</v>
      </c>
      <c r="O123" s="381"/>
      <c r="P123" s="378"/>
      <c r="Q123" s="380" t="s">
        <v>5</v>
      </c>
      <c r="R123" s="178"/>
      <c r="S123" s="371">
        <f>S125+S132+S139+S146</f>
        <v>689472830</v>
      </c>
      <c r="T123" s="82"/>
      <c r="U123" s="83"/>
      <c r="V123" s="193"/>
      <c r="W123" s="194"/>
      <c r="X123" s="84"/>
      <c r="Y123" s="84"/>
      <c r="Z123" s="87" t="s">
        <v>159</v>
      </c>
      <c r="AA123" s="84"/>
      <c r="AB123" s="153">
        <f>AB130+AB137+AB144+AB151</f>
        <v>399000000</v>
      </c>
    </row>
    <row r="124" spans="1:28" x14ac:dyDescent="0.3">
      <c r="A124" s="381"/>
      <c r="B124" s="378"/>
      <c r="C124" s="381"/>
      <c r="D124" s="180"/>
      <c r="E124" s="373"/>
      <c r="F124" s="130"/>
      <c r="G124" s="129"/>
      <c r="H124" s="115"/>
      <c r="I124" s="116"/>
      <c r="J124" s="102"/>
      <c r="K124" s="102"/>
      <c r="L124" s="102" t="s">
        <v>160</v>
      </c>
      <c r="M124" s="102"/>
      <c r="N124" s="195">
        <f>N131+N138+N145+N152</f>
        <v>359317270</v>
      </c>
      <c r="O124" s="381"/>
      <c r="P124" s="378"/>
      <c r="Q124" s="381"/>
      <c r="R124" s="180"/>
      <c r="S124" s="373"/>
      <c r="T124" s="130"/>
      <c r="U124" s="129"/>
      <c r="V124" s="115"/>
      <c r="W124" s="116"/>
      <c r="X124" s="102"/>
      <c r="Y124" s="102"/>
      <c r="Z124" s="102" t="s">
        <v>160</v>
      </c>
      <c r="AA124" s="102"/>
      <c r="AB124" s="195">
        <f>AB131+AB138+AB145+AB152</f>
        <v>290472830</v>
      </c>
    </row>
    <row r="125" spans="1:28" x14ac:dyDescent="0.3">
      <c r="A125" s="381"/>
      <c r="B125" s="378"/>
      <c r="C125" s="381"/>
      <c r="D125" s="185" t="s">
        <v>161</v>
      </c>
      <c r="E125" s="371">
        <f>N130+N131</f>
        <v>199995550</v>
      </c>
      <c r="F125" s="278" t="s">
        <v>306</v>
      </c>
      <c r="G125" s="238"/>
      <c r="H125" s="93"/>
      <c r="I125" s="229"/>
      <c r="J125" s="257"/>
      <c r="K125" s="259"/>
      <c r="L125" s="259"/>
      <c r="M125" s="259"/>
      <c r="N125" s="147">
        <v>50400000</v>
      </c>
      <c r="O125" s="381"/>
      <c r="P125" s="378"/>
      <c r="Q125" s="381"/>
      <c r="R125" s="185" t="s">
        <v>161</v>
      </c>
      <c r="S125" s="371">
        <f>AB130+AB131</f>
        <v>197117510</v>
      </c>
      <c r="T125" s="124" t="s">
        <v>162</v>
      </c>
      <c r="U125" s="86"/>
      <c r="V125" s="93"/>
      <c r="W125" s="216"/>
      <c r="X125" s="94"/>
      <c r="Y125" s="96"/>
      <c r="Z125" s="96"/>
      <c r="AA125" s="96"/>
      <c r="AB125" s="147">
        <v>50400000</v>
      </c>
    </row>
    <row r="126" spans="1:28" x14ac:dyDescent="0.3">
      <c r="A126" s="381"/>
      <c r="B126" s="378"/>
      <c r="C126" s="381"/>
      <c r="D126" s="185" t="s">
        <v>163</v>
      </c>
      <c r="E126" s="372"/>
      <c r="F126" s="278" t="s">
        <v>307</v>
      </c>
      <c r="G126" s="238"/>
      <c r="H126" s="93"/>
      <c r="I126" s="229"/>
      <c r="J126" s="257"/>
      <c r="K126" s="259"/>
      <c r="L126" s="259"/>
      <c r="M126" s="259"/>
      <c r="N126" s="147">
        <v>50560970</v>
      </c>
      <c r="O126" s="381"/>
      <c r="P126" s="378"/>
      <c r="Q126" s="381"/>
      <c r="R126" s="185" t="s">
        <v>163</v>
      </c>
      <c r="S126" s="372"/>
      <c r="T126" s="124" t="s">
        <v>164</v>
      </c>
      <c r="U126" s="86"/>
      <c r="V126" s="93"/>
      <c r="W126" s="216"/>
      <c r="X126" s="94"/>
      <c r="Y126" s="96"/>
      <c r="Z126" s="96"/>
      <c r="AA126" s="96"/>
      <c r="AB126" s="147">
        <v>50560970</v>
      </c>
    </row>
    <row r="127" spans="1:28" x14ac:dyDescent="0.3">
      <c r="A127" s="381"/>
      <c r="B127" s="378"/>
      <c r="C127" s="381"/>
      <c r="D127" s="185" t="s">
        <v>165</v>
      </c>
      <c r="E127" s="372"/>
      <c r="F127" s="278" t="s">
        <v>308</v>
      </c>
      <c r="G127" s="238"/>
      <c r="H127" s="93"/>
      <c r="I127" s="229"/>
      <c r="J127" s="257"/>
      <c r="K127" s="259"/>
      <c r="L127" s="259"/>
      <c r="M127" s="259"/>
      <c r="N127" s="147">
        <v>18734580</v>
      </c>
      <c r="O127" s="381"/>
      <c r="P127" s="378"/>
      <c r="Q127" s="381"/>
      <c r="R127" s="185" t="s">
        <v>165</v>
      </c>
      <c r="S127" s="372"/>
      <c r="T127" s="124" t="s">
        <v>166</v>
      </c>
      <c r="U127" s="86"/>
      <c r="V127" s="93"/>
      <c r="W127" s="216"/>
      <c r="X127" s="94"/>
      <c r="Y127" s="96"/>
      <c r="Z127" s="96"/>
      <c r="AA127" s="96"/>
      <c r="AB127" s="147">
        <v>18734580</v>
      </c>
    </row>
    <row r="128" spans="1:28" x14ac:dyDescent="0.3">
      <c r="A128" s="381"/>
      <c r="B128" s="378"/>
      <c r="C128" s="381"/>
      <c r="D128" s="185"/>
      <c r="E128" s="372"/>
      <c r="F128" s="278" t="s">
        <v>309</v>
      </c>
      <c r="G128" s="238"/>
      <c r="H128" s="93"/>
      <c r="I128" s="229"/>
      <c r="J128" s="257"/>
      <c r="K128" s="259"/>
      <c r="L128" s="259"/>
      <c r="M128" s="259"/>
      <c r="N128" s="147">
        <v>56400000</v>
      </c>
      <c r="O128" s="381"/>
      <c r="P128" s="378"/>
      <c r="Q128" s="381"/>
      <c r="R128" s="185"/>
      <c r="S128" s="372"/>
      <c r="T128" s="124" t="s">
        <v>167</v>
      </c>
      <c r="U128" s="86"/>
      <c r="V128" s="93"/>
      <c r="W128" s="216"/>
      <c r="X128" s="94"/>
      <c r="Y128" s="96"/>
      <c r="Z128" s="96"/>
      <c r="AA128" s="96"/>
      <c r="AB128" s="147">
        <v>59984100</v>
      </c>
    </row>
    <row r="129" spans="1:28" x14ac:dyDescent="0.3">
      <c r="A129" s="381"/>
      <c r="B129" s="378"/>
      <c r="C129" s="381"/>
      <c r="D129" s="185"/>
      <c r="E129" s="372"/>
      <c r="F129" s="278" t="s">
        <v>310</v>
      </c>
      <c r="G129" s="238"/>
      <c r="H129" s="93"/>
      <c r="I129" s="229"/>
      <c r="J129" s="257"/>
      <c r="K129" s="259"/>
      <c r="L129" s="259"/>
      <c r="M129" s="259"/>
      <c r="N129" s="147">
        <v>23900000</v>
      </c>
      <c r="O129" s="381"/>
      <c r="P129" s="378"/>
      <c r="Q129" s="381"/>
      <c r="R129" s="185"/>
      <c r="S129" s="372"/>
      <c r="T129" s="124" t="s">
        <v>168</v>
      </c>
      <c r="U129" s="86"/>
      <c r="V129" s="93"/>
      <c r="W129" s="216"/>
      <c r="X129" s="94"/>
      <c r="Y129" s="96"/>
      <c r="Z129" s="96"/>
      <c r="AA129" s="96"/>
      <c r="AB129" s="147">
        <v>17437860</v>
      </c>
    </row>
    <row r="130" spans="1:28" x14ac:dyDescent="0.3">
      <c r="A130" s="381"/>
      <c r="B130" s="378"/>
      <c r="C130" s="381"/>
      <c r="D130" s="185"/>
      <c r="E130" s="372"/>
      <c r="F130" s="279"/>
      <c r="G130" s="238"/>
      <c r="H130" s="93"/>
      <c r="I130" s="229"/>
      <c r="J130" s="257"/>
      <c r="K130" s="259"/>
      <c r="L130" s="266" t="s">
        <v>52</v>
      </c>
      <c r="M130" s="259"/>
      <c r="N130" s="150">
        <f>N125+N128</f>
        <v>106800000</v>
      </c>
      <c r="O130" s="381"/>
      <c r="P130" s="378"/>
      <c r="Q130" s="381"/>
      <c r="R130" s="185"/>
      <c r="S130" s="372"/>
      <c r="T130" s="122"/>
      <c r="U130" s="86"/>
      <c r="V130" s="93"/>
      <c r="W130" s="216"/>
      <c r="X130" s="94"/>
      <c r="Y130" s="96"/>
      <c r="Z130" s="87" t="s">
        <v>159</v>
      </c>
      <c r="AA130" s="96"/>
      <c r="AB130" s="150">
        <f>AB125+AB128</f>
        <v>110384100</v>
      </c>
    </row>
    <row r="131" spans="1:28" x14ac:dyDescent="0.3">
      <c r="A131" s="381"/>
      <c r="B131" s="378"/>
      <c r="C131" s="381"/>
      <c r="D131" s="185"/>
      <c r="E131" s="373"/>
      <c r="F131" s="280"/>
      <c r="G131" s="242"/>
      <c r="H131" s="281"/>
      <c r="I131" s="282"/>
      <c r="J131" s="254"/>
      <c r="K131" s="254"/>
      <c r="L131" s="254" t="s">
        <v>311</v>
      </c>
      <c r="M131" s="254"/>
      <c r="N131" s="148">
        <f>N126+N127+N129</f>
        <v>93195550</v>
      </c>
      <c r="O131" s="381"/>
      <c r="P131" s="378"/>
      <c r="Q131" s="381"/>
      <c r="R131" s="185"/>
      <c r="S131" s="373"/>
      <c r="T131" s="123"/>
      <c r="U131" s="129"/>
      <c r="V131" s="115"/>
      <c r="W131" s="116"/>
      <c r="X131" s="102"/>
      <c r="Y131" s="102"/>
      <c r="Z131" s="102" t="s">
        <v>160</v>
      </c>
      <c r="AA131" s="102"/>
      <c r="AB131" s="148">
        <f>AB126+AB127+AB129</f>
        <v>86733410</v>
      </c>
    </row>
    <row r="132" spans="1:28" x14ac:dyDescent="0.3">
      <c r="A132" s="381"/>
      <c r="B132" s="378"/>
      <c r="C132" s="381"/>
      <c r="D132" s="178" t="s">
        <v>169</v>
      </c>
      <c r="E132" s="371">
        <f>N137+N138</f>
        <v>195229710</v>
      </c>
      <c r="F132" s="278" t="s">
        <v>306</v>
      </c>
      <c r="G132" s="247"/>
      <c r="H132" s="93"/>
      <c r="I132" s="229"/>
      <c r="J132" s="257"/>
      <c r="K132" s="259"/>
      <c r="L132" s="259"/>
      <c r="M132" s="259"/>
      <c r="N132" s="147">
        <v>50400000</v>
      </c>
      <c r="O132" s="381"/>
      <c r="P132" s="378"/>
      <c r="Q132" s="381"/>
      <c r="R132" s="178" t="s">
        <v>169</v>
      </c>
      <c r="S132" s="371">
        <f>AB137+AB138</f>
        <v>146963310</v>
      </c>
      <c r="T132" s="124" t="s">
        <v>162</v>
      </c>
      <c r="U132" s="83"/>
      <c r="V132" s="93"/>
      <c r="W132" s="216"/>
      <c r="X132" s="94"/>
      <c r="Y132" s="96"/>
      <c r="Z132" s="96"/>
      <c r="AA132" s="96"/>
      <c r="AB132" s="147">
        <v>50400000</v>
      </c>
    </row>
    <row r="133" spans="1:28" x14ac:dyDescent="0.3">
      <c r="A133" s="381"/>
      <c r="B133" s="378"/>
      <c r="C133" s="381"/>
      <c r="D133" s="179"/>
      <c r="E133" s="372"/>
      <c r="F133" s="278" t="s">
        <v>307</v>
      </c>
      <c r="G133" s="238"/>
      <c r="H133" s="93"/>
      <c r="I133" s="229"/>
      <c r="J133" s="257"/>
      <c r="K133" s="259"/>
      <c r="L133" s="259"/>
      <c r="M133" s="259"/>
      <c r="N133" s="147">
        <v>58849130</v>
      </c>
      <c r="O133" s="381"/>
      <c r="P133" s="378"/>
      <c r="Q133" s="381"/>
      <c r="R133" s="179"/>
      <c r="S133" s="372"/>
      <c r="T133" s="124" t="s">
        <v>164</v>
      </c>
      <c r="U133" s="86"/>
      <c r="V133" s="93"/>
      <c r="W133" s="216"/>
      <c r="X133" s="94"/>
      <c r="Y133" s="96"/>
      <c r="Z133" s="96"/>
      <c r="AA133" s="96"/>
      <c r="AB133" s="147">
        <v>58849130</v>
      </c>
    </row>
    <row r="134" spans="1:28" x14ac:dyDescent="0.3">
      <c r="A134" s="381"/>
      <c r="B134" s="378"/>
      <c r="C134" s="381"/>
      <c r="D134" s="179"/>
      <c r="E134" s="372"/>
      <c r="F134" s="278" t="s">
        <v>308</v>
      </c>
      <c r="G134" s="238"/>
      <c r="H134" s="93"/>
      <c r="I134" s="229"/>
      <c r="J134" s="257"/>
      <c r="K134" s="259"/>
      <c r="L134" s="259"/>
      <c r="M134" s="259"/>
      <c r="N134" s="147">
        <v>18734580</v>
      </c>
      <c r="O134" s="381"/>
      <c r="P134" s="378"/>
      <c r="Q134" s="381"/>
      <c r="R134" s="179"/>
      <c r="S134" s="372"/>
      <c r="T134" s="124" t="s">
        <v>166</v>
      </c>
      <c r="U134" s="86"/>
      <c r="V134" s="93"/>
      <c r="W134" s="216"/>
      <c r="X134" s="94"/>
      <c r="Y134" s="96"/>
      <c r="Z134" s="96"/>
      <c r="AA134" s="96"/>
      <c r="AB134" s="147">
        <v>18734580</v>
      </c>
    </row>
    <row r="135" spans="1:28" x14ac:dyDescent="0.3">
      <c r="A135" s="381"/>
      <c r="B135" s="378"/>
      <c r="C135" s="381"/>
      <c r="D135" s="179"/>
      <c r="E135" s="372"/>
      <c r="F135" s="278" t="s">
        <v>309</v>
      </c>
      <c r="G135" s="238"/>
      <c r="H135" s="93"/>
      <c r="I135" s="229"/>
      <c r="J135" s="257"/>
      <c r="K135" s="259"/>
      <c r="L135" s="259"/>
      <c r="M135" s="259"/>
      <c r="N135" s="147">
        <v>44000000</v>
      </c>
      <c r="O135" s="381"/>
      <c r="P135" s="378"/>
      <c r="Q135" s="381"/>
      <c r="R135" s="179"/>
      <c r="S135" s="372"/>
      <c r="T135" s="124" t="s">
        <v>167</v>
      </c>
      <c r="U135" s="86"/>
      <c r="V135" s="93"/>
      <c r="W135" s="216"/>
      <c r="X135" s="94"/>
      <c r="Y135" s="96"/>
      <c r="Z135" s="96"/>
      <c r="AA135" s="96"/>
      <c r="AB135" s="147">
        <v>16954000</v>
      </c>
    </row>
    <row r="136" spans="1:28" x14ac:dyDescent="0.3">
      <c r="A136" s="381"/>
      <c r="B136" s="378"/>
      <c r="C136" s="381"/>
      <c r="D136" s="179"/>
      <c r="E136" s="372"/>
      <c r="F136" s="278" t="s">
        <v>310</v>
      </c>
      <c r="G136" s="238"/>
      <c r="H136" s="93"/>
      <c r="I136" s="229"/>
      <c r="J136" s="257"/>
      <c r="K136" s="259"/>
      <c r="L136" s="259"/>
      <c r="M136" s="259"/>
      <c r="N136" s="147">
        <v>23246000</v>
      </c>
      <c r="O136" s="381"/>
      <c r="P136" s="378"/>
      <c r="Q136" s="381"/>
      <c r="R136" s="179"/>
      <c r="S136" s="372"/>
      <c r="T136" s="124" t="s">
        <v>168</v>
      </c>
      <c r="U136" s="86"/>
      <c r="V136" s="93"/>
      <c r="W136" s="216"/>
      <c r="X136" s="94"/>
      <c r="Y136" s="96"/>
      <c r="Z136" s="96"/>
      <c r="AA136" s="96"/>
      <c r="AB136" s="147">
        <v>2025600</v>
      </c>
    </row>
    <row r="137" spans="1:28" x14ac:dyDescent="0.3">
      <c r="A137" s="381"/>
      <c r="B137" s="378"/>
      <c r="C137" s="381"/>
      <c r="D137" s="179"/>
      <c r="E137" s="372"/>
      <c r="F137" s="279"/>
      <c r="G137" s="238"/>
      <c r="H137" s="93"/>
      <c r="I137" s="229"/>
      <c r="J137" s="257"/>
      <c r="K137" s="259"/>
      <c r="L137" s="266" t="s">
        <v>52</v>
      </c>
      <c r="M137" s="259"/>
      <c r="N137" s="150">
        <f>N132+N135</f>
        <v>94400000</v>
      </c>
      <c r="O137" s="381"/>
      <c r="P137" s="378"/>
      <c r="Q137" s="381"/>
      <c r="R137" s="179"/>
      <c r="S137" s="372"/>
      <c r="T137" s="122"/>
      <c r="U137" s="86"/>
      <c r="V137" s="93"/>
      <c r="W137" s="216"/>
      <c r="X137" s="94"/>
      <c r="Y137" s="96"/>
      <c r="Z137" s="87" t="s">
        <v>159</v>
      </c>
      <c r="AA137" s="96"/>
      <c r="AB137" s="150">
        <f>AB132+AB135</f>
        <v>67354000</v>
      </c>
    </row>
    <row r="138" spans="1:28" x14ac:dyDescent="0.3">
      <c r="A138" s="381"/>
      <c r="B138" s="378"/>
      <c r="C138" s="381"/>
      <c r="D138" s="180"/>
      <c r="E138" s="373"/>
      <c r="F138" s="280"/>
      <c r="G138" s="242"/>
      <c r="H138" s="281"/>
      <c r="I138" s="282"/>
      <c r="J138" s="254"/>
      <c r="K138" s="254"/>
      <c r="L138" s="254" t="s">
        <v>311</v>
      </c>
      <c r="M138" s="254"/>
      <c r="N138" s="148">
        <f>N133+N134+N136</f>
        <v>100829710</v>
      </c>
      <c r="O138" s="381"/>
      <c r="P138" s="378"/>
      <c r="Q138" s="381"/>
      <c r="R138" s="180"/>
      <c r="S138" s="373"/>
      <c r="T138" s="123"/>
      <c r="U138" s="129"/>
      <c r="V138" s="115"/>
      <c r="W138" s="116"/>
      <c r="X138" s="102"/>
      <c r="Y138" s="102"/>
      <c r="Z138" s="102" t="s">
        <v>160</v>
      </c>
      <c r="AA138" s="102"/>
      <c r="AB138" s="148">
        <f>AB133+AB134+AB136</f>
        <v>79609310</v>
      </c>
    </row>
    <row r="139" spans="1:28" x14ac:dyDescent="0.3">
      <c r="A139" s="381"/>
      <c r="B139" s="378"/>
      <c r="C139" s="381"/>
      <c r="D139" s="178" t="s">
        <v>170</v>
      </c>
      <c r="E139" s="371">
        <f>N144+N145</f>
        <v>200778590</v>
      </c>
      <c r="F139" s="278" t="s">
        <v>306</v>
      </c>
      <c r="G139" s="247"/>
      <c r="H139" s="93"/>
      <c r="I139" s="229"/>
      <c r="J139" s="257"/>
      <c r="K139" s="259"/>
      <c r="L139" s="259"/>
      <c r="M139" s="259"/>
      <c r="N139" s="147">
        <v>50400000</v>
      </c>
      <c r="O139" s="381"/>
      <c r="P139" s="378"/>
      <c r="Q139" s="381"/>
      <c r="R139" s="225" t="s">
        <v>170</v>
      </c>
      <c r="S139" s="371">
        <f>AB144+AB145</f>
        <v>200778590</v>
      </c>
      <c r="T139" s="124" t="s">
        <v>162</v>
      </c>
      <c r="U139" s="83"/>
      <c r="V139" s="93"/>
      <c r="W139" s="216"/>
      <c r="X139" s="94"/>
      <c r="Y139" s="96"/>
      <c r="Z139" s="96"/>
      <c r="AA139" s="96"/>
      <c r="AB139" s="147">
        <v>50400000</v>
      </c>
    </row>
    <row r="140" spans="1:28" x14ac:dyDescent="0.3">
      <c r="A140" s="381"/>
      <c r="B140" s="378"/>
      <c r="C140" s="381"/>
      <c r="D140" s="179"/>
      <c r="E140" s="372"/>
      <c r="F140" s="278" t="s">
        <v>307</v>
      </c>
      <c r="G140" s="238"/>
      <c r="H140" s="93"/>
      <c r="I140" s="229"/>
      <c r="J140" s="257"/>
      <c r="K140" s="259"/>
      <c r="L140" s="259"/>
      <c r="M140" s="259"/>
      <c r="N140" s="147">
        <v>32184010</v>
      </c>
      <c r="O140" s="381"/>
      <c r="P140" s="378"/>
      <c r="Q140" s="381"/>
      <c r="R140" s="226"/>
      <c r="S140" s="372"/>
      <c r="T140" s="124" t="s">
        <v>164</v>
      </c>
      <c r="U140" s="86"/>
      <c r="V140" s="93"/>
      <c r="W140" s="216"/>
      <c r="X140" s="94"/>
      <c r="Y140" s="96"/>
      <c r="Z140" s="96"/>
      <c r="AA140" s="96"/>
      <c r="AB140" s="147">
        <v>32184010</v>
      </c>
    </row>
    <row r="141" spans="1:28" x14ac:dyDescent="0.3">
      <c r="A141" s="381"/>
      <c r="B141" s="378"/>
      <c r="C141" s="381"/>
      <c r="D141" s="179"/>
      <c r="E141" s="372"/>
      <c r="F141" s="278" t="s">
        <v>308</v>
      </c>
      <c r="G141" s="238"/>
      <c r="H141" s="93"/>
      <c r="I141" s="229"/>
      <c r="J141" s="257"/>
      <c r="K141" s="259"/>
      <c r="L141" s="259"/>
      <c r="M141" s="259"/>
      <c r="N141" s="147">
        <v>18734580</v>
      </c>
      <c r="O141" s="381"/>
      <c r="P141" s="378"/>
      <c r="Q141" s="381"/>
      <c r="R141" s="226"/>
      <c r="S141" s="372"/>
      <c r="T141" s="124" t="s">
        <v>166</v>
      </c>
      <c r="U141" s="86"/>
      <c r="V141" s="93"/>
      <c r="W141" s="216"/>
      <c r="X141" s="94"/>
      <c r="Y141" s="96"/>
      <c r="Z141" s="96"/>
      <c r="AA141" s="96"/>
      <c r="AB141" s="147">
        <v>18734580</v>
      </c>
    </row>
    <row r="142" spans="1:28" x14ac:dyDescent="0.3">
      <c r="A142" s="381"/>
      <c r="B142" s="378"/>
      <c r="C142" s="381"/>
      <c r="D142" s="179"/>
      <c r="E142" s="372"/>
      <c r="F142" s="278" t="s">
        <v>309</v>
      </c>
      <c r="G142" s="238"/>
      <c r="H142" s="93"/>
      <c r="I142" s="229"/>
      <c r="J142" s="257"/>
      <c r="K142" s="259"/>
      <c r="L142" s="259"/>
      <c r="M142" s="259"/>
      <c r="N142" s="147">
        <v>62600000</v>
      </c>
      <c r="O142" s="381"/>
      <c r="P142" s="378"/>
      <c r="Q142" s="381"/>
      <c r="R142" s="179"/>
      <c r="S142" s="372"/>
      <c r="T142" s="124" t="s">
        <v>167</v>
      </c>
      <c r="U142" s="86"/>
      <c r="V142" s="93"/>
      <c r="W142" s="216"/>
      <c r="X142" s="94"/>
      <c r="Y142" s="96"/>
      <c r="Z142" s="96"/>
      <c r="AA142" s="96"/>
      <c r="AB142" s="147">
        <v>86061900</v>
      </c>
    </row>
    <row r="143" spans="1:28" x14ac:dyDescent="0.3">
      <c r="A143" s="381"/>
      <c r="B143" s="378"/>
      <c r="C143" s="381"/>
      <c r="D143" s="179"/>
      <c r="E143" s="372"/>
      <c r="F143" s="278" t="s">
        <v>310</v>
      </c>
      <c r="G143" s="238"/>
      <c r="H143" s="93"/>
      <c r="I143" s="229"/>
      <c r="J143" s="257"/>
      <c r="K143" s="259"/>
      <c r="L143" s="259"/>
      <c r="M143" s="259"/>
      <c r="N143" s="147">
        <v>36860000</v>
      </c>
      <c r="O143" s="381"/>
      <c r="P143" s="378"/>
      <c r="Q143" s="381"/>
      <c r="R143" s="179"/>
      <c r="S143" s="372"/>
      <c r="T143" s="124" t="s">
        <v>168</v>
      </c>
      <c r="U143" s="86"/>
      <c r="V143" s="93"/>
      <c r="W143" s="216"/>
      <c r="X143" s="94"/>
      <c r="Y143" s="96"/>
      <c r="Z143" s="96"/>
      <c r="AA143" s="96"/>
      <c r="AB143" s="147">
        <v>13398100</v>
      </c>
    </row>
    <row r="144" spans="1:28" x14ac:dyDescent="0.3">
      <c r="A144" s="381"/>
      <c r="B144" s="378"/>
      <c r="C144" s="381"/>
      <c r="D144" s="179"/>
      <c r="E144" s="372"/>
      <c r="F144" s="279"/>
      <c r="G144" s="238"/>
      <c r="H144" s="93"/>
      <c r="I144" s="229"/>
      <c r="J144" s="257"/>
      <c r="K144" s="259"/>
      <c r="L144" s="266" t="s">
        <v>52</v>
      </c>
      <c r="M144" s="259"/>
      <c r="N144" s="150">
        <f>N139+N142</f>
        <v>113000000</v>
      </c>
      <c r="O144" s="381"/>
      <c r="P144" s="378"/>
      <c r="Q144" s="381"/>
      <c r="R144" s="179"/>
      <c r="S144" s="372"/>
      <c r="T144" s="122"/>
      <c r="U144" s="86"/>
      <c r="V144" s="93"/>
      <c r="W144" s="216"/>
      <c r="X144" s="94"/>
      <c r="Y144" s="96"/>
      <c r="Z144" s="87" t="s">
        <v>159</v>
      </c>
      <c r="AA144" s="96"/>
      <c r="AB144" s="150">
        <f>AB139+AB142</f>
        <v>136461900</v>
      </c>
    </row>
    <row r="145" spans="1:28" x14ac:dyDescent="0.3">
      <c r="A145" s="381"/>
      <c r="B145" s="378"/>
      <c r="C145" s="381"/>
      <c r="D145" s="180"/>
      <c r="E145" s="373"/>
      <c r="F145" s="280"/>
      <c r="G145" s="242"/>
      <c r="H145" s="281"/>
      <c r="I145" s="282"/>
      <c r="J145" s="254"/>
      <c r="K145" s="254"/>
      <c r="L145" s="254" t="s">
        <v>311</v>
      </c>
      <c r="M145" s="254"/>
      <c r="N145" s="148">
        <f>N140+N141+N143</f>
        <v>87778590</v>
      </c>
      <c r="O145" s="381"/>
      <c r="P145" s="378"/>
      <c r="Q145" s="381"/>
      <c r="R145" s="180"/>
      <c r="S145" s="373"/>
      <c r="T145" s="123"/>
      <c r="U145" s="129"/>
      <c r="V145" s="115"/>
      <c r="W145" s="116"/>
      <c r="X145" s="102"/>
      <c r="Y145" s="102"/>
      <c r="Z145" s="102" t="s">
        <v>160</v>
      </c>
      <c r="AA145" s="102"/>
      <c r="AB145" s="148">
        <f>AB140+AB141+AB143</f>
        <v>64316690</v>
      </c>
    </row>
    <row r="146" spans="1:28" x14ac:dyDescent="0.3">
      <c r="A146" s="381"/>
      <c r="B146" s="378"/>
      <c r="C146" s="381"/>
      <c r="D146" s="178" t="s">
        <v>171</v>
      </c>
      <c r="E146" s="371">
        <f>N151+N152</f>
        <v>162313420</v>
      </c>
      <c r="F146" s="278" t="s">
        <v>306</v>
      </c>
      <c r="G146" s="247"/>
      <c r="H146" s="93"/>
      <c r="I146" s="229"/>
      <c r="J146" s="257"/>
      <c r="K146" s="259"/>
      <c r="L146" s="259"/>
      <c r="M146" s="259"/>
      <c r="N146" s="147">
        <v>50400000</v>
      </c>
      <c r="O146" s="381"/>
      <c r="P146" s="378"/>
      <c r="Q146" s="381"/>
      <c r="R146" s="178" t="s">
        <v>171</v>
      </c>
      <c r="S146" s="371">
        <f>AB151+AB152</f>
        <v>144613420</v>
      </c>
      <c r="T146" s="124" t="s">
        <v>162</v>
      </c>
      <c r="U146" s="83"/>
      <c r="V146" s="93"/>
      <c r="W146" s="216"/>
      <c r="X146" s="94"/>
      <c r="Y146" s="96"/>
      <c r="Z146" s="96"/>
      <c r="AA146" s="96"/>
      <c r="AB146" s="147">
        <v>50400000</v>
      </c>
    </row>
    <row r="147" spans="1:28" x14ac:dyDescent="0.3">
      <c r="A147" s="381"/>
      <c r="B147" s="378"/>
      <c r="C147" s="381"/>
      <c r="D147" s="179" t="s">
        <v>298</v>
      </c>
      <c r="E147" s="372"/>
      <c r="F147" s="278" t="s">
        <v>307</v>
      </c>
      <c r="G147" s="238"/>
      <c r="H147" s="93"/>
      <c r="I147" s="229"/>
      <c r="J147" s="257"/>
      <c r="K147" s="259"/>
      <c r="L147" s="259"/>
      <c r="M147" s="259"/>
      <c r="N147" s="147">
        <v>39328840</v>
      </c>
      <c r="O147" s="381"/>
      <c r="P147" s="378"/>
      <c r="Q147" s="381"/>
      <c r="R147" s="233" t="s">
        <v>402</v>
      </c>
      <c r="S147" s="372"/>
      <c r="T147" s="124" t="s">
        <v>164</v>
      </c>
      <c r="U147" s="86"/>
      <c r="V147" s="93"/>
      <c r="W147" s="216"/>
      <c r="X147" s="94"/>
      <c r="Y147" s="96"/>
      <c r="Z147" s="96"/>
      <c r="AA147" s="96"/>
      <c r="AB147" s="147">
        <v>39328840</v>
      </c>
    </row>
    <row r="148" spans="1:28" x14ac:dyDescent="0.3">
      <c r="A148" s="381"/>
      <c r="B148" s="378"/>
      <c r="C148" s="381"/>
      <c r="D148" s="179" t="s">
        <v>299</v>
      </c>
      <c r="E148" s="372"/>
      <c r="F148" s="278" t="s">
        <v>308</v>
      </c>
      <c r="G148" s="238"/>
      <c r="H148" s="93"/>
      <c r="I148" s="229"/>
      <c r="J148" s="257"/>
      <c r="K148" s="259"/>
      <c r="L148" s="259"/>
      <c r="M148" s="259"/>
      <c r="N148" s="147">
        <v>18734580</v>
      </c>
      <c r="O148" s="381"/>
      <c r="P148" s="378"/>
      <c r="Q148" s="381"/>
      <c r="R148" s="233"/>
      <c r="S148" s="372"/>
      <c r="T148" s="124" t="s">
        <v>166</v>
      </c>
      <c r="U148" s="86"/>
      <c r="V148" s="93"/>
      <c r="W148" s="216"/>
      <c r="X148" s="94"/>
      <c r="Y148" s="96"/>
      <c r="Z148" s="96"/>
      <c r="AA148" s="96"/>
      <c r="AB148" s="147">
        <v>18734580</v>
      </c>
    </row>
    <row r="149" spans="1:28" x14ac:dyDescent="0.3">
      <c r="A149" s="381"/>
      <c r="B149" s="378"/>
      <c r="C149" s="381"/>
      <c r="D149" s="179"/>
      <c r="E149" s="372"/>
      <c r="F149" s="278" t="s">
        <v>309</v>
      </c>
      <c r="G149" s="238"/>
      <c r="H149" s="93"/>
      <c r="I149" s="229"/>
      <c r="J149" s="257"/>
      <c r="K149" s="259"/>
      <c r="L149" s="259"/>
      <c r="M149" s="259"/>
      <c r="N149" s="147">
        <v>34400000</v>
      </c>
      <c r="O149" s="381"/>
      <c r="P149" s="378"/>
      <c r="Q149" s="381"/>
      <c r="R149" s="179"/>
      <c r="S149" s="372"/>
      <c r="T149" s="124" t="s">
        <v>167</v>
      </c>
      <c r="U149" s="86"/>
      <c r="V149" s="93"/>
      <c r="W149" s="216"/>
      <c r="X149" s="94"/>
      <c r="Y149" s="96"/>
      <c r="Z149" s="96"/>
      <c r="AA149" s="96"/>
      <c r="AB149" s="147">
        <v>34400000</v>
      </c>
    </row>
    <row r="150" spans="1:28" x14ac:dyDescent="0.3">
      <c r="A150" s="381"/>
      <c r="B150" s="378"/>
      <c r="C150" s="381"/>
      <c r="D150" s="179"/>
      <c r="E150" s="372"/>
      <c r="F150" s="278" t="s">
        <v>310</v>
      </c>
      <c r="G150" s="238"/>
      <c r="H150" s="93"/>
      <c r="I150" s="229"/>
      <c r="J150" s="257"/>
      <c r="K150" s="259"/>
      <c r="L150" s="259"/>
      <c r="M150" s="259"/>
      <c r="N150" s="147">
        <v>19450000</v>
      </c>
      <c r="O150" s="381"/>
      <c r="P150" s="378"/>
      <c r="Q150" s="381"/>
      <c r="R150" s="179"/>
      <c r="S150" s="372"/>
      <c r="T150" s="124" t="s">
        <v>168</v>
      </c>
      <c r="U150" s="86"/>
      <c r="V150" s="93"/>
      <c r="W150" s="216"/>
      <c r="X150" s="94"/>
      <c r="Y150" s="96"/>
      <c r="Z150" s="96"/>
      <c r="AA150" s="96"/>
      <c r="AB150" s="147">
        <v>1750000</v>
      </c>
    </row>
    <row r="151" spans="1:28" x14ac:dyDescent="0.3">
      <c r="A151" s="381"/>
      <c r="B151" s="378"/>
      <c r="C151" s="381"/>
      <c r="D151" s="179"/>
      <c r="E151" s="372"/>
      <c r="F151" s="279"/>
      <c r="G151" s="238"/>
      <c r="H151" s="93"/>
      <c r="I151" s="229"/>
      <c r="J151" s="257"/>
      <c r="K151" s="259"/>
      <c r="L151" s="266" t="s">
        <v>52</v>
      </c>
      <c r="M151" s="259"/>
      <c r="N151" s="150">
        <f>N146+N149</f>
        <v>84800000</v>
      </c>
      <c r="O151" s="381"/>
      <c r="P151" s="378"/>
      <c r="Q151" s="381"/>
      <c r="R151" s="179"/>
      <c r="S151" s="372"/>
      <c r="T151" s="122"/>
      <c r="U151" s="86"/>
      <c r="V151" s="93"/>
      <c r="W151" s="216"/>
      <c r="X151" s="94"/>
      <c r="Y151" s="96"/>
      <c r="Z151" s="87" t="s">
        <v>159</v>
      </c>
      <c r="AA151" s="96"/>
      <c r="AB151" s="150">
        <f>AB146+AB149</f>
        <v>84800000</v>
      </c>
    </row>
    <row r="152" spans="1:28" x14ac:dyDescent="0.3">
      <c r="A152" s="381"/>
      <c r="B152" s="378"/>
      <c r="C152" s="382"/>
      <c r="D152" s="180"/>
      <c r="E152" s="373"/>
      <c r="F152" s="280"/>
      <c r="G152" s="242"/>
      <c r="H152" s="281"/>
      <c r="I152" s="282"/>
      <c r="J152" s="254"/>
      <c r="K152" s="254"/>
      <c r="L152" s="254" t="s">
        <v>311</v>
      </c>
      <c r="M152" s="254"/>
      <c r="N152" s="148">
        <f>N147+N148+N150</f>
        <v>77513420</v>
      </c>
      <c r="O152" s="381"/>
      <c r="P152" s="378"/>
      <c r="Q152" s="382"/>
      <c r="R152" s="180"/>
      <c r="S152" s="373"/>
      <c r="T152" s="123"/>
      <c r="U152" s="129"/>
      <c r="V152" s="115"/>
      <c r="W152" s="116"/>
      <c r="X152" s="102"/>
      <c r="Y152" s="102"/>
      <c r="Z152" s="102" t="s">
        <v>160</v>
      </c>
      <c r="AA152" s="102"/>
      <c r="AB152" s="148">
        <f>AB147+AB148+AB150</f>
        <v>59813420</v>
      </c>
    </row>
    <row r="153" spans="1:28" x14ac:dyDescent="0.3">
      <c r="A153" s="381"/>
      <c r="B153" s="378"/>
      <c r="C153" s="380" t="s">
        <v>212</v>
      </c>
      <c r="D153" s="184"/>
      <c r="E153" s="371">
        <f>N157+N158</f>
        <v>283440000</v>
      </c>
      <c r="F153" s="284" t="s">
        <v>306</v>
      </c>
      <c r="G153" s="255"/>
      <c r="H153" s="170"/>
      <c r="I153" s="285"/>
      <c r="J153" s="286"/>
      <c r="K153" s="286"/>
      <c r="L153" s="287"/>
      <c r="M153" s="252"/>
      <c r="N153" s="288">
        <v>160000000</v>
      </c>
      <c r="O153" s="381"/>
      <c r="P153" s="378"/>
      <c r="Q153" s="380" t="s">
        <v>212</v>
      </c>
      <c r="R153" s="184"/>
      <c r="S153" s="371">
        <f>AB157+AB158</f>
        <v>283440000</v>
      </c>
      <c r="T153" s="284" t="s">
        <v>306</v>
      </c>
      <c r="U153" s="255"/>
      <c r="V153" s="170"/>
      <c r="W153" s="285"/>
      <c r="X153" s="286"/>
      <c r="Y153" s="286"/>
      <c r="Z153" s="287"/>
      <c r="AA153" s="252"/>
      <c r="AB153" s="288">
        <v>160000000</v>
      </c>
    </row>
    <row r="154" spans="1:28" x14ac:dyDescent="0.3">
      <c r="A154" s="381"/>
      <c r="B154" s="378"/>
      <c r="C154" s="381"/>
      <c r="D154" s="185"/>
      <c r="E154" s="372"/>
      <c r="F154" s="284" t="s">
        <v>307</v>
      </c>
      <c r="G154" s="21"/>
      <c r="H154" s="173"/>
      <c r="I154" s="174"/>
      <c r="J154" s="289"/>
      <c r="K154" s="289"/>
      <c r="L154" s="240"/>
      <c r="M154" s="241"/>
      <c r="N154" s="288">
        <v>63440000</v>
      </c>
      <c r="O154" s="381"/>
      <c r="P154" s="378"/>
      <c r="Q154" s="381"/>
      <c r="R154" s="185"/>
      <c r="S154" s="372"/>
      <c r="T154" s="284" t="s">
        <v>307</v>
      </c>
      <c r="U154" s="21"/>
      <c r="V154" s="173"/>
      <c r="W154" s="174"/>
      <c r="X154" s="289"/>
      <c r="Y154" s="289"/>
      <c r="Z154" s="240"/>
      <c r="AA154" s="241"/>
      <c r="AB154" s="288">
        <v>63440000</v>
      </c>
    </row>
    <row r="155" spans="1:28" x14ac:dyDescent="0.3">
      <c r="A155" s="381"/>
      <c r="B155" s="378"/>
      <c r="C155" s="381"/>
      <c r="D155" s="185"/>
      <c r="E155" s="372"/>
      <c r="F155" s="284" t="s">
        <v>312</v>
      </c>
      <c r="G155" s="21"/>
      <c r="H155" s="173"/>
      <c r="I155" s="174"/>
      <c r="J155" s="289"/>
      <c r="K155" s="289"/>
      <c r="L155" s="240"/>
      <c r="M155" s="241"/>
      <c r="N155" s="288">
        <v>9000000</v>
      </c>
      <c r="O155" s="381"/>
      <c r="P155" s="378"/>
      <c r="Q155" s="381"/>
      <c r="R155" s="185"/>
      <c r="S155" s="372"/>
      <c r="T155" s="284" t="s">
        <v>312</v>
      </c>
      <c r="U155" s="21"/>
      <c r="V155" s="173"/>
      <c r="W155" s="174"/>
      <c r="X155" s="289"/>
      <c r="Y155" s="289"/>
      <c r="Z155" s="240"/>
      <c r="AA155" s="241"/>
      <c r="AB155" s="288">
        <v>9000000</v>
      </c>
    </row>
    <row r="156" spans="1:28" x14ac:dyDescent="0.3">
      <c r="A156" s="381"/>
      <c r="B156" s="378"/>
      <c r="C156" s="381"/>
      <c r="D156" s="185"/>
      <c r="E156" s="372"/>
      <c r="F156" s="284" t="s">
        <v>309</v>
      </c>
      <c r="G156" s="21"/>
      <c r="H156" s="173"/>
      <c r="I156" s="174"/>
      <c r="J156" s="289"/>
      <c r="K156" s="289"/>
      <c r="L156" s="240"/>
      <c r="M156" s="241"/>
      <c r="N156" s="288">
        <v>51000000</v>
      </c>
      <c r="O156" s="381"/>
      <c r="P156" s="378"/>
      <c r="Q156" s="381"/>
      <c r="R156" s="185"/>
      <c r="S156" s="372"/>
      <c r="T156" s="284" t="s">
        <v>309</v>
      </c>
      <c r="U156" s="21"/>
      <c r="V156" s="173"/>
      <c r="W156" s="174"/>
      <c r="X156" s="289"/>
      <c r="Y156" s="289"/>
      <c r="Z156" s="240"/>
      <c r="AA156" s="241"/>
      <c r="AB156" s="288">
        <v>51000000</v>
      </c>
    </row>
    <row r="157" spans="1:28" x14ac:dyDescent="0.3">
      <c r="A157" s="381"/>
      <c r="B157" s="378"/>
      <c r="C157" s="381"/>
      <c r="D157" s="185"/>
      <c r="E157" s="372"/>
      <c r="F157" s="290"/>
      <c r="G157" s="21"/>
      <c r="H157" s="173"/>
      <c r="I157" s="174"/>
      <c r="J157" s="289"/>
      <c r="K157" s="289"/>
      <c r="L157" s="289" t="s">
        <v>52</v>
      </c>
      <c r="M157" s="241"/>
      <c r="N157" s="300">
        <f>N153+N155+N156</f>
        <v>220000000</v>
      </c>
      <c r="O157" s="381"/>
      <c r="P157" s="378"/>
      <c r="Q157" s="381"/>
      <c r="R157" s="185"/>
      <c r="S157" s="372"/>
      <c r="T157" s="290"/>
      <c r="U157" s="21"/>
      <c r="V157" s="173"/>
      <c r="W157" s="174"/>
      <c r="X157" s="289"/>
      <c r="Y157" s="289"/>
      <c r="Z157" s="289" t="s">
        <v>52</v>
      </c>
      <c r="AA157" s="241"/>
      <c r="AB157" s="300">
        <f>AB153+AB155+AB156</f>
        <v>220000000</v>
      </c>
    </row>
    <row r="158" spans="1:28" x14ac:dyDescent="0.3">
      <c r="A158" s="381"/>
      <c r="B158" s="378"/>
      <c r="C158" s="382"/>
      <c r="D158" s="186"/>
      <c r="E158" s="373"/>
      <c r="F158" s="291"/>
      <c r="G158" s="292"/>
      <c r="H158" s="293"/>
      <c r="I158" s="294"/>
      <c r="J158" s="295"/>
      <c r="K158" s="295"/>
      <c r="L158" s="295" t="s">
        <v>311</v>
      </c>
      <c r="M158" s="296"/>
      <c r="N158" s="301">
        <f>N154</f>
        <v>63440000</v>
      </c>
      <c r="O158" s="381"/>
      <c r="P158" s="378"/>
      <c r="Q158" s="382"/>
      <c r="R158" s="186"/>
      <c r="S158" s="373"/>
      <c r="T158" s="291"/>
      <c r="U158" s="292"/>
      <c r="V158" s="293"/>
      <c r="W158" s="294"/>
      <c r="X158" s="295"/>
      <c r="Y158" s="295"/>
      <c r="Z158" s="295" t="s">
        <v>311</v>
      </c>
      <c r="AA158" s="296"/>
      <c r="AB158" s="301">
        <f>AB154</f>
        <v>63440000</v>
      </c>
    </row>
    <row r="159" spans="1:28" x14ac:dyDescent="0.3">
      <c r="A159" s="381"/>
      <c r="B159" s="378"/>
      <c r="C159" s="380" t="s">
        <v>300</v>
      </c>
      <c r="D159" s="184"/>
      <c r="E159" s="394">
        <f>N165+N166</f>
        <v>594336000</v>
      </c>
      <c r="F159" s="284" t="s">
        <v>306</v>
      </c>
      <c r="G159" s="255"/>
      <c r="H159" s="170"/>
      <c r="I159" s="285"/>
      <c r="J159" s="286"/>
      <c r="K159" s="286"/>
      <c r="L159" s="287"/>
      <c r="M159" s="252"/>
      <c r="N159" s="288">
        <v>149510000</v>
      </c>
      <c r="O159" s="381"/>
      <c r="P159" s="378"/>
      <c r="Q159" s="380" t="s">
        <v>300</v>
      </c>
      <c r="R159" s="184"/>
      <c r="S159" s="394">
        <f>AB165+AB166</f>
        <v>609826000</v>
      </c>
      <c r="T159" s="284" t="s">
        <v>306</v>
      </c>
      <c r="U159" s="255"/>
      <c r="V159" s="170"/>
      <c r="W159" s="285"/>
      <c r="X159" s="286"/>
      <c r="Y159" s="286"/>
      <c r="Z159" s="287"/>
      <c r="AA159" s="252"/>
      <c r="AB159" s="288">
        <v>149510000</v>
      </c>
    </row>
    <row r="160" spans="1:28" x14ac:dyDescent="0.3">
      <c r="A160" s="381"/>
      <c r="B160" s="378"/>
      <c r="C160" s="381"/>
      <c r="D160" s="185"/>
      <c r="E160" s="395"/>
      <c r="F160" s="284" t="s">
        <v>307</v>
      </c>
      <c r="G160" s="21"/>
      <c r="H160" s="21"/>
      <c r="I160" s="21"/>
      <c r="J160" s="289"/>
      <c r="K160" s="289"/>
      <c r="L160" s="240"/>
      <c r="M160" s="241"/>
      <c r="N160" s="288">
        <v>97810000</v>
      </c>
      <c r="O160" s="381"/>
      <c r="P160" s="378"/>
      <c r="Q160" s="381"/>
      <c r="R160" s="185"/>
      <c r="S160" s="395"/>
      <c r="T160" s="284" t="s">
        <v>307</v>
      </c>
      <c r="U160" s="21"/>
      <c r="V160" s="21"/>
      <c r="W160" s="21"/>
      <c r="X160" s="289"/>
      <c r="Y160" s="289"/>
      <c r="Z160" s="240"/>
      <c r="AA160" s="241"/>
      <c r="AB160" s="288">
        <v>97810000</v>
      </c>
    </row>
    <row r="161" spans="1:28" x14ac:dyDescent="0.3">
      <c r="A161" s="381"/>
      <c r="B161" s="378"/>
      <c r="C161" s="381"/>
      <c r="D161" s="185"/>
      <c r="E161" s="395"/>
      <c r="F161" s="284" t="s">
        <v>312</v>
      </c>
      <c r="G161" s="21"/>
      <c r="H161" s="173"/>
      <c r="I161" s="174"/>
      <c r="J161" s="289"/>
      <c r="K161" s="289"/>
      <c r="L161" s="240"/>
      <c r="M161" s="241"/>
      <c r="N161" s="288">
        <v>3000000</v>
      </c>
      <c r="O161" s="381"/>
      <c r="P161" s="378"/>
      <c r="Q161" s="381"/>
      <c r="R161" s="185"/>
      <c r="S161" s="395"/>
      <c r="T161" s="284" t="s">
        <v>312</v>
      </c>
      <c r="U161" s="21"/>
      <c r="V161" s="173"/>
      <c r="W161" s="174"/>
      <c r="X161" s="289"/>
      <c r="Y161" s="289"/>
      <c r="Z161" s="240"/>
      <c r="AA161" s="241"/>
      <c r="AB161" s="288">
        <v>3000000</v>
      </c>
    </row>
    <row r="162" spans="1:28" x14ac:dyDescent="0.3">
      <c r="A162" s="381"/>
      <c r="B162" s="378"/>
      <c r="C162" s="381"/>
      <c r="D162" s="185"/>
      <c r="E162" s="395"/>
      <c r="F162" s="284" t="s">
        <v>308</v>
      </c>
      <c r="G162" s="21"/>
      <c r="H162" s="173"/>
      <c r="I162" s="174"/>
      <c r="J162" s="289"/>
      <c r="K162" s="289"/>
      <c r="L162" s="240"/>
      <c r="M162" s="241"/>
      <c r="N162" s="288">
        <v>1100000</v>
      </c>
      <c r="O162" s="381"/>
      <c r="P162" s="378"/>
      <c r="Q162" s="381"/>
      <c r="R162" s="185"/>
      <c r="S162" s="395"/>
      <c r="T162" s="284" t="s">
        <v>308</v>
      </c>
      <c r="U162" s="21"/>
      <c r="V162" s="173"/>
      <c r="W162" s="174"/>
      <c r="X162" s="289"/>
      <c r="Y162" s="289"/>
      <c r="Z162" s="240"/>
      <c r="AA162" s="241"/>
      <c r="AB162" s="288">
        <v>1100000</v>
      </c>
    </row>
    <row r="163" spans="1:28" x14ac:dyDescent="0.3">
      <c r="A163" s="381"/>
      <c r="B163" s="378"/>
      <c r="C163" s="381"/>
      <c r="D163" s="185"/>
      <c r="E163" s="395"/>
      <c r="F163" s="284" t="s">
        <v>309</v>
      </c>
      <c r="G163" s="21"/>
      <c r="H163" s="173"/>
      <c r="I163" s="174"/>
      <c r="J163" s="289"/>
      <c r="K163" s="289"/>
      <c r="L163" s="240"/>
      <c r="M163" s="241"/>
      <c r="N163" s="288">
        <v>312490000</v>
      </c>
      <c r="O163" s="381"/>
      <c r="P163" s="378"/>
      <c r="Q163" s="381"/>
      <c r="R163" s="185"/>
      <c r="S163" s="395"/>
      <c r="T163" s="284" t="s">
        <v>309</v>
      </c>
      <c r="U163" s="21"/>
      <c r="V163" s="173"/>
      <c r="W163" s="174"/>
      <c r="X163" s="289"/>
      <c r="Y163" s="289"/>
      <c r="Z163" s="240"/>
      <c r="AA163" s="241"/>
      <c r="AB163" s="288">
        <v>312490000</v>
      </c>
    </row>
    <row r="164" spans="1:28" x14ac:dyDescent="0.3">
      <c r="A164" s="381"/>
      <c r="B164" s="378"/>
      <c r="C164" s="381"/>
      <c r="D164" s="185"/>
      <c r="E164" s="395"/>
      <c r="F164" s="284" t="s">
        <v>310</v>
      </c>
      <c r="G164" s="21"/>
      <c r="H164" s="173"/>
      <c r="I164" s="174"/>
      <c r="J164" s="289"/>
      <c r="K164" s="289"/>
      <c r="L164" s="240"/>
      <c r="M164" s="241"/>
      <c r="N164" s="288">
        <v>30426000</v>
      </c>
      <c r="O164" s="381"/>
      <c r="P164" s="378"/>
      <c r="Q164" s="381"/>
      <c r="R164" s="185"/>
      <c r="S164" s="395"/>
      <c r="T164" s="284" t="s">
        <v>310</v>
      </c>
      <c r="U164" s="21"/>
      <c r="V164" s="173"/>
      <c r="W164" s="174"/>
      <c r="X164" s="289"/>
      <c r="Y164" s="289"/>
      <c r="Z164" s="240"/>
      <c r="AA164" s="241"/>
      <c r="AB164" s="288">
        <v>45916000</v>
      </c>
    </row>
    <row r="165" spans="1:28" x14ac:dyDescent="0.3">
      <c r="A165" s="381"/>
      <c r="B165" s="378"/>
      <c r="C165" s="381"/>
      <c r="D165" s="185"/>
      <c r="E165" s="395"/>
      <c r="F165" s="290"/>
      <c r="G165" s="21"/>
      <c r="H165" s="173"/>
      <c r="I165" s="174"/>
      <c r="J165" s="289"/>
      <c r="K165" s="289"/>
      <c r="L165" s="289" t="s">
        <v>52</v>
      </c>
      <c r="M165" s="241"/>
      <c r="N165" s="300">
        <f>N159+N161+N163</f>
        <v>465000000</v>
      </c>
      <c r="O165" s="381"/>
      <c r="P165" s="378"/>
      <c r="Q165" s="381"/>
      <c r="R165" s="185"/>
      <c r="S165" s="395"/>
      <c r="T165" s="290"/>
      <c r="U165" s="21"/>
      <c r="V165" s="173"/>
      <c r="W165" s="174"/>
      <c r="X165" s="289"/>
      <c r="Y165" s="289"/>
      <c r="Z165" s="289" t="s">
        <v>52</v>
      </c>
      <c r="AA165" s="241"/>
      <c r="AB165" s="300">
        <f>AB159+AB161+AB163</f>
        <v>465000000</v>
      </c>
    </row>
    <row r="166" spans="1:28" x14ac:dyDescent="0.3">
      <c r="A166" s="381"/>
      <c r="B166" s="378"/>
      <c r="C166" s="382"/>
      <c r="D166" s="186"/>
      <c r="E166" s="396"/>
      <c r="F166" s="291"/>
      <c r="G166" s="292"/>
      <c r="H166" s="293"/>
      <c r="I166" s="294"/>
      <c r="J166" s="295"/>
      <c r="K166" s="295"/>
      <c r="L166" s="295" t="s">
        <v>311</v>
      </c>
      <c r="M166" s="296"/>
      <c r="N166" s="301">
        <f>N160+N162+N164</f>
        <v>129336000</v>
      </c>
      <c r="O166" s="381"/>
      <c r="P166" s="378"/>
      <c r="Q166" s="382"/>
      <c r="R166" s="186"/>
      <c r="S166" s="396"/>
      <c r="T166" s="291"/>
      <c r="U166" s="292"/>
      <c r="V166" s="293"/>
      <c r="W166" s="294"/>
      <c r="X166" s="295"/>
      <c r="Y166" s="295"/>
      <c r="Z166" s="295" t="s">
        <v>311</v>
      </c>
      <c r="AA166" s="296"/>
      <c r="AB166" s="301">
        <f>AB160+AB162+AB164</f>
        <v>144826000</v>
      </c>
    </row>
    <row r="167" spans="1:28" x14ac:dyDescent="0.3">
      <c r="A167" s="381"/>
      <c r="B167" s="378"/>
      <c r="C167" s="380" t="s">
        <v>6</v>
      </c>
      <c r="D167" s="189"/>
      <c r="E167" s="128">
        <f>E168+E171</f>
        <v>13500000</v>
      </c>
      <c r="F167" s="129"/>
      <c r="G167" s="129"/>
      <c r="H167" s="97"/>
      <c r="I167" s="98"/>
      <c r="J167" s="102"/>
      <c r="K167" s="102"/>
      <c r="L167" s="101"/>
      <c r="M167" s="100"/>
      <c r="N167" s="153">
        <f>E167</f>
        <v>13500000</v>
      </c>
      <c r="O167" s="381"/>
      <c r="P167" s="378"/>
      <c r="Q167" s="380" t="s">
        <v>6</v>
      </c>
      <c r="R167" s="189"/>
      <c r="S167" s="128">
        <f>S168+S171</f>
        <v>33000000</v>
      </c>
      <c r="T167" s="129"/>
      <c r="U167" s="129"/>
      <c r="V167" s="97"/>
      <c r="W167" s="98"/>
      <c r="X167" s="102"/>
      <c r="Y167" s="102"/>
      <c r="Z167" s="101"/>
      <c r="AA167" s="100"/>
      <c r="AB167" s="153">
        <f>S167</f>
        <v>33000000</v>
      </c>
    </row>
    <row r="168" spans="1:28" x14ac:dyDescent="0.3">
      <c r="A168" s="381"/>
      <c r="B168" s="378"/>
      <c r="C168" s="381"/>
      <c r="D168" s="179" t="s">
        <v>14</v>
      </c>
      <c r="E168" s="371">
        <f>N170</f>
        <v>3500000</v>
      </c>
      <c r="F168" s="247" t="s">
        <v>313</v>
      </c>
      <c r="G168" s="247"/>
      <c r="H168" s="103">
        <v>3500000</v>
      </c>
      <c r="I168" s="110"/>
      <c r="J168" s="262"/>
      <c r="K168" s="229" t="s">
        <v>2</v>
      </c>
      <c r="L168" s="274">
        <v>1</v>
      </c>
      <c r="M168" s="264" t="s">
        <v>224</v>
      </c>
      <c r="N168" s="149">
        <f>H168*L168</f>
        <v>3500000</v>
      </c>
      <c r="O168" s="381"/>
      <c r="P168" s="378"/>
      <c r="Q168" s="381"/>
      <c r="R168" s="179" t="s">
        <v>380</v>
      </c>
      <c r="S168" s="371">
        <f>AB170</f>
        <v>23000000</v>
      </c>
      <c r="T168" s="83" t="s">
        <v>381</v>
      </c>
      <c r="U168" s="83"/>
      <c r="V168" s="103"/>
      <c r="W168" s="110"/>
      <c r="X168" s="108"/>
      <c r="Y168" s="216"/>
      <c r="Z168" s="87" t="s">
        <v>177</v>
      </c>
      <c r="AA168" s="104"/>
      <c r="AB168" s="302">
        <v>22000000</v>
      </c>
    </row>
    <row r="169" spans="1:28" s="79" customFormat="1" x14ac:dyDescent="0.3">
      <c r="A169" s="381"/>
      <c r="B169" s="378"/>
      <c r="C169" s="381"/>
      <c r="D169" s="226"/>
      <c r="E169" s="372"/>
      <c r="F169" s="242"/>
      <c r="G169" s="242"/>
      <c r="H169" s="97"/>
      <c r="I169" s="98"/>
      <c r="J169" s="254"/>
      <c r="K169" s="254"/>
      <c r="L169" s="245" t="s">
        <v>51</v>
      </c>
      <c r="M169" s="244"/>
      <c r="N169" s="283">
        <f>N168</f>
        <v>3500000</v>
      </c>
      <c r="O169" s="381"/>
      <c r="P169" s="378"/>
      <c r="Q169" s="381"/>
      <c r="R169" s="226"/>
      <c r="S169" s="372"/>
      <c r="T169" s="86"/>
      <c r="U169" s="86"/>
      <c r="V169" s="93"/>
      <c r="W169" s="224"/>
      <c r="X169" s="94"/>
      <c r="Y169" s="224"/>
      <c r="Z169" s="87" t="s">
        <v>160</v>
      </c>
      <c r="AA169" s="96"/>
      <c r="AB169" s="150">
        <v>1000000</v>
      </c>
    </row>
    <row r="170" spans="1:28" x14ac:dyDescent="0.3">
      <c r="A170" s="381"/>
      <c r="B170" s="378"/>
      <c r="C170" s="381"/>
      <c r="D170" s="179"/>
      <c r="E170" s="373"/>
      <c r="F170" s="129"/>
      <c r="G170" s="129"/>
      <c r="H170" s="97"/>
      <c r="I170" s="98"/>
      <c r="J170" s="102"/>
      <c r="K170" s="102"/>
      <c r="L170" s="101" t="s">
        <v>92</v>
      </c>
      <c r="M170" s="100"/>
      <c r="N170" s="148">
        <f>N168</f>
        <v>3500000</v>
      </c>
      <c r="O170" s="381"/>
      <c r="P170" s="378"/>
      <c r="Q170" s="381"/>
      <c r="R170" s="179"/>
      <c r="S170" s="373"/>
      <c r="T170" s="129"/>
      <c r="U170" s="129"/>
      <c r="V170" s="97"/>
      <c r="W170" s="98"/>
      <c r="X170" s="102"/>
      <c r="Y170" s="102"/>
      <c r="Z170" s="101" t="s">
        <v>92</v>
      </c>
      <c r="AA170" s="100"/>
      <c r="AB170" s="148">
        <f>AB168+AB169</f>
        <v>23000000</v>
      </c>
    </row>
    <row r="171" spans="1:28" x14ac:dyDescent="0.3">
      <c r="A171" s="381"/>
      <c r="B171" s="378"/>
      <c r="C171" s="381"/>
      <c r="D171" s="117" t="s">
        <v>15</v>
      </c>
      <c r="E171" s="371">
        <f>N172</f>
        <v>10000000</v>
      </c>
      <c r="F171" s="83" t="s">
        <v>16</v>
      </c>
      <c r="G171" s="83"/>
      <c r="H171" s="103">
        <v>2000000</v>
      </c>
      <c r="I171" s="110"/>
      <c r="J171" s="108"/>
      <c r="K171" s="187" t="s">
        <v>2</v>
      </c>
      <c r="L171" s="112">
        <v>5</v>
      </c>
      <c r="M171" s="104" t="s">
        <v>106</v>
      </c>
      <c r="N171" s="149">
        <f>H171*L171</f>
        <v>10000000</v>
      </c>
      <c r="O171" s="381"/>
      <c r="P171" s="378"/>
      <c r="Q171" s="381"/>
      <c r="R171" s="117" t="s">
        <v>15</v>
      </c>
      <c r="S171" s="371">
        <f>AB172</f>
        <v>10000000</v>
      </c>
      <c r="T171" s="83" t="s">
        <v>16</v>
      </c>
      <c r="U171" s="83"/>
      <c r="V171" s="103">
        <v>2000000</v>
      </c>
      <c r="W171" s="110"/>
      <c r="X171" s="108"/>
      <c r="Y171" s="216" t="s">
        <v>2</v>
      </c>
      <c r="Z171" s="112">
        <v>5</v>
      </c>
      <c r="AA171" s="104" t="s">
        <v>106</v>
      </c>
      <c r="AB171" s="149">
        <f>V171*Z171</f>
        <v>10000000</v>
      </c>
    </row>
    <row r="172" spans="1:28" x14ac:dyDescent="0.3">
      <c r="A172" s="381"/>
      <c r="B172" s="378"/>
      <c r="C172" s="382"/>
      <c r="D172" s="180"/>
      <c r="E172" s="373"/>
      <c r="F172" s="129"/>
      <c r="G172" s="129"/>
      <c r="H172" s="97"/>
      <c r="I172" s="98"/>
      <c r="J172" s="102"/>
      <c r="K172" s="102"/>
      <c r="L172" s="101" t="s">
        <v>92</v>
      </c>
      <c r="M172" s="100"/>
      <c r="N172" s="148">
        <v>10000000</v>
      </c>
      <c r="O172" s="381"/>
      <c r="P172" s="378"/>
      <c r="Q172" s="382"/>
      <c r="R172" s="180"/>
      <c r="S172" s="373"/>
      <c r="T172" s="129"/>
      <c r="U172" s="129"/>
      <c r="V172" s="97"/>
      <c r="W172" s="98"/>
      <c r="X172" s="102"/>
      <c r="Y172" s="102"/>
      <c r="Z172" s="101" t="s">
        <v>92</v>
      </c>
      <c r="AA172" s="100"/>
      <c r="AB172" s="148">
        <v>10000000</v>
      </c>
    </row>
    <row r="173" spans="1:28" x14ac:dyDescent="0.3">
      <c r="A173" s="381"/>
      <c r="B173" s="378"/>
      <c r="C173" s="385" t="s">
        <v>172</v>
      </c>
      <c r="D173" s="117"/>
      <c r="E173" s="128">
        <f>E174+E185</f>
        <v>270720000</v>
      </c>
      <c r="F173" s="390"/>
      <c r="G173" s="391"/>
      <c r="H173" s="391"/>
      <c r="I173" s="391"/>
      <c r="J173" s="391"/>
      <c r="K173" s="114"/>
      <c r="L173" s="198"/>
      <c r="M173" s="114"/>
      <c r="N173" s="154">
        <f>E173</f>
        <v>270720000</v>
      </c>
      <c r="O173" s="381"/>
      <c r="P173" s="378"/>
      <c r="Q173" s="385" t="s">
        <v>172</v>
      </c>
      <c r="R173" s="117"/>
      <c r="S173" s="128">
        <f>S174+S185</f>
        <v>250700000</v>
      </c>
      <c r="T173" s="390"/>
      <c r="U173" s="391"/>
      <c r="V173" s="391"/>
      <c r="W173" s="391"/>
      <c r="X173" s="391"/>
      <c r="Y173" s="114"/>
      <c r="Z173" s="198"/>
      <c r="AA173" s="114"/>
      <c r="AB173" s="154">
        <f>S173</f>
        <v>250700000</v>
      </c>
    </row>
    <row r="174" spans="1:28" x14ac:dyDescent="0.3">
      <c r="A174" s="381"/>
      <c r="B174" s="378"/>
      <c r="C174" s="399"/>
      <c r="D174" s="232" t="s">
        <v>301</v>
      </c>
      <c r="E174" s="372">
        <f>N184</f>
        <v>39420000</v>
      </c>
      <c r="F174" s="238" t="s">
        <v>314</v>
      </c>
      <c r="G174" s="238"/>
      <c r="H174" s="297">
        <v>17600000</v>
      </c>
      <c r="I174" s="266"/>
      <c r="J174" s="262"/>
      <c r="K174" s="229" t="s">
        <v>223</v>
      </c>
      <c r="L174" s="274">
        <v>1</v>
      </c>
      <c r="M174" s="264" t="s">
        <v>224</v>
      </c>
      <c r="N174" s="149">
        <f>H174*L174</f>
        <v>17600000</v>
      </c>
      <c r="O174" s="381"/>
      <c r="P174" s="378"/>
      <c r="Q174" s="399"/>
      <c r="R174" s="232" t="s">
        <v>301</v>
      </c>
      <c r="S174" s="372">
        <f>AB184</f>
        <v>19400000</v>
      </c>
      <c r="T174" s="238" t="s">
        <v>314</v>
      </c>
      <c r="U174" s="238"/>
      <c r="V174" s="297">
        <v>17600000</v>
      </c>
      <c r="W174" s="266"/>
      <c r="X174" s="262"/>
      <c r="Y174" s="229" t="s">
        <v>223</v>
      </c>
      <c r="Z174" s="274">
        <v>1</v>
      </c>
      <c r="AA174" s="264" t="s">
        <v>224</v>
      </c>
      <c r="AB174" s="149">
        <f>V174*Z174</f>
        <v>17600000</v>
      </c>
    </row>
    <row r="175" spans="1:28" s="79" customFormat="1" x14ac:dyDescent="0.3">
      <c r="A175" s="381"/>
      <c r="B175" s="378"/>
      <c r="C175" s="399"/>
      <c r="D175" s="233"/>
      <c r="E175" s="372"/>
      <c r="F175" s="238" t="s">
        <v>315</v>
      </c>
      <c r="G175" s="238"/>
      <c r="H175" s="93">
        <v>1800000</v>
      </c>
      <c r="I175" s="229"/>
      <c r="J175" s="297"/>
      <c r="K175" s="229" t="s">
        <v>2</v>
      </c>
      <c r="L175" s="258">
        <v>1</v>
      </c>
      <c r="M175" s="259" t="s">
        <v>224</v>
      </c>
      <c r="N175" s="147">
        <f t="shared" ref="N175:N176" si="23">H175*L175</f>
        <v>1800000</v>
      </c>
      <c r="O175" s="381"/>
      <c r="P175" s="378"/>
      <c r="Q175" s="399"/>
      <c r="R175" s="233"/>
      <c r="S175" s="372"/>
      <c r="T175" s="238" t="s">
        <v>315</v>
      </c>
      <c r="U175" s="238"/>
      <c r="V175" s="93">
        <v>1800000</v>
      </c>
      <c r="W175" s="229"/>
      <c r="X175" s="297"/>
      <c r="Y175" s="229" t="s">
        <v>2</v>
      </c>
      <c r="Z175" s="258">
        <v>1</v>
      </c>
      <c r="AA175" s="259" t="s">
        <v>224</v>
      </c>
      <c r="AB175" s="147">
        <f t="shared" ref="AB175:AB176" si="24">V175*Z175</f>
        <v>1800000</v>
      </c>
    </row>
    <row r="176" spans="1:28" s="79" customFormat="1" x14ac:dyDescent="0.3">
      <c r="A176" s="381"/>
      <c r="B176" s="378"/>
      <c r="C176" s="399"/>
      <c r="D176" s="233"/>
      <c r="E176" s="372"/>
      <c r="F176" s="238" t="s">
        <v>316</v>
      </c>
      <c r="G176" s="238"/>
      <c r="H176" s="93">
        <v>1000000</v>
      </c>
      <c r="I176" s="229"/>
      <c r="J176" s="297"/>
      <c r="K176" s="229" t="s">
        <v>2</v>
      </c>
      <c r="L176" s="258">
        <v>1</v>
      </c>
      <c r="M176" s="259" t="s">
        <v>224</v>
      </c>
      <c r="N176" s="147">
        <f t="shared" si="23"/>
        <v>1000000</v>
      </c>
      <c r="O176" s="381"/>
      <c r="P176" s="378"/>
      <c r="Q176" s="399"/>
      <c r="R176" s="233"/>
      <c r="S176" s="372"/>
      <c r="T176" s="238" t="s">
        <v>316</v>
      </c>
      <c r="U176" s="238"/>
      <c r="V176" s="93">
        <v>0</v>
      </c>
      <c r="W176" s="229"/>
      <c r="X176" s="297"/>
      <c r="Y176" s="229" t="s">
        <v>2</v>
      </c>
      <c r="Z176" s="258">
        <v>1</v>
      </c>
      <c r="AA176" s="259" t="s">
        <v>224</v>
      </c>
      <c r="AB176" s="147">
        <f t="shared" si="24"/>
        <v>0</v>
      </c>
    </row>
    <row r="177" spans="1:28" s="79" customFormat="1" x14ac:dyDescent="0.3">
      <c r="A177" s="381"/>
      <c r="B177" s="378"/>
      <c r="C177" s="399"/>
      <c r="D177" s="233"/>
      <c r="E177" s="372"/>
      <c r="F177" s="238" t="s">
        <v>317</v>
      </c>
      <c r="G177" s="238"/>
      <c r="H177" s="93"/>
      <c r="I177" s="229"/>
      <c r="J177" s="297"/>
      <c r="K177" s="229"/>
      <c r="L177" s="258"/>
      <c r="M177" s="259"/>
      <c r="N177" s="147">
        <f>SUM(N178:N183)</f>
        <v>19020000</v>
      </c>
      <c r="O177" s="381"/>
      <c r="P177" s="378"/>
      <c r="Q177" s="399"/>
      <c r="R177" s="233"/>
      <c r="S177" s="372"/>
      <c r="T177" s="238" t="s">
        <v>317</v>
      </c>
      <c r="U177" s="238"/>
      <c r="V177" s="93"/>
      <c r="W177" s="229"/>
      <c r="X177" s="297"/>
      <c r="Y177" s="229"/>
      <c r="Z177" s="258"/>
      <c r="AA177" s="259"/>
      <c r="AB177" s="147">
        <f>SUM(AB178:AB183)</f>
        <v>0</v>
      </c>
    </row>
    <row r="178" spans="1:28" s="79" customFormat="1" x14ac:dyDescent="0.3">
      <c r="A178" s="381"/>
      <c r="B178" s="378"/>
      <c r="C178" s="399"/>
      <c r="D178" s="233"/>
      <c r="E178" s="372"/>
      <c r="F178" s="277" t="s">
        <v>318</v>
      </c>
      <c r="G178" s="238"/>
      <c r="H178" s="376" t="s">
        <v>319</v>
      </c>
      <c r="I178" s="376"/>
      <c r="J178" s="376"/>
      <c r="K178" s="376"/>
      <c r="L178" s="376"/>
      <c r="M178" s="259" t="s">
        <v>224</v>
      </c>
      <c r="N178" s="147">
        <f>280*1200*12</f>
        <v>4032000</v>
      </c>
      <c r="O178" s="381"/>
      <c r="P178" s="378"/>
      <c r="Q178" s="399"/>
      <c r="R178" s="233"/>
      <c r="S178" s="372"/>
      <c r="T178" s="277" t="s">
        <v>318</v>
      </c>
      <c r="U178" s="238"/>
      <c r="V178" s="376" t="s">
        <v>359</v>
      </c>
      <c r="W178" s="376"/>
      <c r="X178" s="376"/>
      <c r="Y178" s="376"/>
      <c r="Z178" s="376"/>
      <c r="AA178" s="259" t="s">
        <v>224</v>
      </c>
      <c r="AB178" s="147">
        <f>280*1200*12*0</f>
        <v>0</v>
      </c>
    </row>
    <row r="179" spans="1:28" s="79" customFormat="1" x14ac:dyDescent="0.3">
      <c r="A179" s="381"/>
      <c r="B179" s="378"/>
      <c r="C179" s="399"/>
      <c r="D179" s="233"/>
      <c r="E179" s="372"/>
      <c r="F179" s="277" t="s">
        <v>320</v>
      </c>
      <c r="G179" s="238"/>
      <c r="H179" s="376" t="s">
        <v>321</v>
      </c>
      <c r="I179" s="376"/>
      <c r="J179" s="376"/>
      <c r="K179" s="376"/>
      <c r="L179" s="376"/>
      <c r="M179" s="259" t="s">
        <v>224</v>
      </c>
      <c r="N179" s="147">
        <f>350000*12</f>
        <v>4200000</v>
      </c>
      <c r="O179" s="381"/>
      <c r="P179" s="378"/>
      <c r="Q179" s="399"/>
      <c r="R179" s="233"/>
      <c r="S179" s="372"/>
      <c r="T179" s="277" t="s">
        <v>320</v>
      </c>
      <c r="U179" s="238"/>
      <c r="V179" s="376" t="s">
        <v>360</v>
      </c>
      <c r="W179" s="376"/>
      <c r="X179" s="376"/>
      <c r="Y179" s="376"/>
      <c r="Z179" s="376"/>
      <c r="AA179" s="259" t="s">
        <v>224</v>
      </c>
      <c r="AB179" s="147">
        <f>350000*12*0</f>
        <v>0</v>
      </c>
    </row>
    <row r="180" spans="1:28" s="79" customFormat="1" x14ac:dyDescent="0.3">
      <c r="A180" s="381"/>
      <c r="B180" s="378"/>
      <c r="C180" s="399"/>
      <c r="D180" s="233"/>
      <c r="E180" s="372"/>
      <c r="F180" s="277" t="s">
        <v>322</v>
      </c>
      <c r="G180" s="238"/>
      <c r="H180" s="376" t="s">
        <v>323</v>
      </c>
      <c r="I180" s="376"/>
      <c r="J180" s="376"/>
      <c r="K180" s="376"/>
      <c r="L180" s="376"/>
      <c r="M180" s="259" t="s">
        <v>224</v>
      </c>
      <c r="N180" s="147">
        <f>150*1200*12*4</f>
        <v>8640000</v>
      </c>
      <c r="O180" s="381"/>
      <c r="P180" s="378"/>
      <c r="Q180" s="399"/>
      <c r="R180" s="233"/>
      <c r="S180" s="372"/>
      <c r="T180" s="277" t="s">
        <v>322</v>
      </c>
      <c r="U180" s="238"/>
      <c r="V180" s="376" t="s">
        <v>361</v>
      </c>
      <c r="W180" s="376"/>
      <c r="X180" s="376"/>
      <c r="Y180" s="376"/>
      <c r="Z180" s="376"/>
      <c r="AA180" s="259" t="s">
        <v>224</v>
      </c>
      <c r="AB180" s="147">
        <f>150*1200*12*4*0</f>
        <v>0</v>
      </c>
    </row>
    <row r="181" spans="1:28" s="79" customFormat="1" x14ac:dyDescent="0.3">
      <c r="A181" s="381"/>
      <c r="B181" s="378"/>
      <c r="C181" s="399"/>
      <c r="D181" s="233"/>
      <c r="E181" s="372"/>
      <c r="F181" s="277" t="s">
        <v>324</v>
      </c>
      <c r="G181" s="238"/>
      <c r="H181" s="376" t="s">
        <v>325</v>
      </c>
      <c r="I181" s="376"/>
      <c r="J181" s="376"/>
      <c r="K181" s="376"/>
      <c r="L181" s="376"/>
      <c r="M181" s="259" t="s">
        <v>224</v>
      </c>
      <c r="N181" s="147">
        <f>35000*12</f>
        <v>420000</v>
      </c>
      <c r="O181" s="381"/>
      <c r="P181" s="378"/>
      <c r="Q181" s="399"/>
      <c r="R181" s="233"/>
      <c r="S181" s="372"/>
      <c r="T181" s="277" t="s">
        <v>324</v>
      </c>
      <c r="U181" s="238"/>
      <c r="V181" s="376" t="s">
        <v>362</v>
      </c>
      <c r="W181" s="376"/>
      <c r="X181" s="376"/>
      <c r="Y181" s="376"/>
      <c r="Z181" s="376"/>
      <c r="AA181" s="259" t="s">
        <v>224</v>
      </c>
      <c r="AB181" s="147">
        <f>35000*12*0</f>
        <v>0</v>
      </c>
    </row>
    <row r="182" spans="1:28" s="79" customFormat="1" x14ac:dyDescent="0.3">
      <c r="A182" s="381"/>
      <c r="B182" s="378"/>
      <c r="C182" s="399"/>
      <c r="D182" s="233"/>
      <c r="E182" s="372"/>
      <c r="F182" s="277" t="s">
        <v>326</v>
      </c>
      <c r="G182" s="238"/>
      <c r="H182" s="376" t="s">
        <v>327</v>
      </c>
      <c r="I182" s="376"/>
      <c r="J182" s="376"/>
      <c r="K182" s="376"/>
      <c r="L182" s="376"/>
      <c r="M182" s="259" t="s">
        <v>224</v>
      </c>
      <c r="N182" s="147">
        <f>10*1200*12*4</f>
        <v>576000</v>
      </c>
      <c r="O182" s="381"/>
      <c r="P182" s="378"/>
      <c r="Q182" s="399"/>
      <c r="R182" s="233"/>
      <c r="S182" s="372"/>
      <c r="T182" s="277" t="s">
        <v>326</v>
      </c>
      <c r="U182" s="238"/>
      <c r="V182" s="376" t="s">
        <v>363</v>
      </c>
      <c r="W182" s="376"/>
      <c r="X182" s="376"/>
      <c r="Y182" s="376"/>
      <c r="Z182" s="376"/>
      <c r="AA182" s="259" t="s">
        <v>224</v>
      </c>
      <c r="AB182" s="147">
        <f>10*1200*12*4*0</f>
        <v>0</v>
      </c>
    </row>
    <row r="183" spans="1:28" s="79" customFormat="1" x14ac:dyDescent="0.3">
      <c r="A183" s="381"/>
      <c r="B183" s="378"/>
      <c r="C183" s="399"/>
      <c r="D183" s="233"/>
      <c r="E183" s="372"/>
      <c r="F183" s="277" t="s">
        <v>328</v>
      </c>
      <c r="G183" s="238"/>
      <c r="H183" s="376" t="s">
        <v>329</v>
      </c>
      <c r="I183" s="376"/>
      <c r="J183" s="376"/>
      <c r="K183" s="376"/>
      <c r="L183" s="376"/>
      <c r="M183" s="259" t="s">
        <v>224</v>
      </c>
      <c r="N183" s="147">
        <f>10*1200*12*8</f>
        <v>1152000</v>
      </c>
      <c r="O183" s="381"/>
      <c r="P183" s="378"/>
      <c r="Q183" s="399"/>
      <c r="R183" s="233"/>
      <c r="S183" s="372"/>
      <c r="T183" s="277" t="s">
        <v>328</v>
      </c>
      <c r="U183" s="238"/>
      <c r="V183" s="376" t="s">
        <v>364</v>
      </c>
      <c r="W183" s="376"/>
      <c r="X183" s="376"/>
      <c r="Y183" s="376"/>
      <c r="Z183" s="376"/>
      <c r="AA183" s="259" t="s">
        <v>224</v>
      </c>
      <c r="AB183" s="147">
        <f>10*1200*12*8*0</f>
        <v>0</v>
      </c>
    </row>
    <row r="184" spans="1:28" x14ac:dyDescent="0.3">
      <c r="A184" s="381"/>
      <c r="B184" s="378"/>
      <c r="C184" s="399"/>
      <c r="D184" s="180"/>
      <c r="E184" s="373"/>
      <c r="F184" s="129"/>
      <c r="G184" s="129"/>
      <c r="H184" s="97"/>
      <c r="I184" s="98"/>
      <c r="J184" s="102"/>
      <c r="K184" s="102"/>
      <c r="L184" s="101" t="s">
        <v>92</v>
      </c>
      <c r="M184" s="100"/>
      <c r="N184" s="148">
        <f>SUM(N174:N183)-N177</f>
        <v>39420000</v>
      </c>
      <c r="O184" s="381"/>
      <c r="P184" s="378"/>
      <c r="Q184" s="399"/>
      <c r="R184" s="180"/>
      <c r="S184" s="373"/>
      <c r="T184" s="129"/>
      <c r="U184" s="129"/>
      <c r="V184" s="97"/>
      <c r="W184" s="98"/>
      <c r="X184" s="102"/>
      <c r="Y184" s="102"/>
      <c r="Z184" s="101" t="s">
        <v>92</v>
      </c>
      <c r="AA184" s="100"/>
      <c r="AB184" s="148">
        <f>SUM(AB174:AB183)-AB177</f>
        <v>19400000</v>
      </c>
    </row>
    <row r="185" spans="1:28" x14ac:dyDescent="0.3">
      <c r="A185" s="381"/>
      <c r="B185" s="378"/>
      <c r="C185" s="374"/>
      <c r="D185" s="176" t="s">
        <v>302</v>
      </c>
      <c r="E185" s="134">
        <f>N185</f>
        <v>231300000</v>
      </c>
      <c r="F185" s="85" t="s">
        <v>195</v>
      </c>
      <c r="G185" s="86"/>
      <c r="H185" s="103">
        <v>231300000</v>
      </c>
      <c r="I185" s="90"/>
      <c r="J185" s="228"/>
      <c r="K185" s="90" t="s">
        <v>2</v>
      </c>
      <c r="L185" s="198">
        <v>1</v>
      </c>
      <c r="M185" s="114" t="s">
        <v>106</v>
      </c>
      <c r="N185" s="146">
        <f>H185*L185</f>
        <v>231300000</v>
      </c>
      <c r="O185" s="381"/>
      <c r="P185" s="378"/>
      <c r="Q185" s="374"/>
      <c r="R185" s="231" t="s">
        <v>302</v>
      </c>
      <c r="S185" s="134">
        <f>AB185</f>
        <v>231300000</v>
      </c>
      <c r="T185" s="85" t="s">
        <v>195</v>
      </c>
      <c r="U185" s="86"/>
      <c r="V185" s="103">
        <v>231300000</v>
      </c>
      <c r="W185" s="90"/>
      <c r="X185" s="228"/>
      <c r="Y185" s="90" t="s">
        <v>2</v>
      </c>
      <c r="Z185" s="198">
        <v>1</v>
      </c>
      <c r="AA185" s="114" t="s">
        <v>106</v>
      </c>
      <c r="AB185" s="146">
        <f>V185*Z185</f>
        <v>231300000</v>
      </c>
    </row>
    <row r="186" spans="1:28" x14ac:dyDescent="0.3">
      <c r="A186" s="381"/>
      <c r="B186" s="378"/>
      <c r="C186" s="380" t="s">
        <v>173</v>
      </c>
      <c r="D186" s="178" t="s">
        <v>174</v>
      </c>
      <c r="E186" s="383">
        <f>N189</f>
        <v>4000000</v>
      </c>
      <c r="F186" s="82" t="s">
        <v>175</v>
      </c>
      <c r="G186" s="83"/>
      <c r="H186" s="103">
        <v>200000</v>
      </c>
      <c r="I186" s="224"/>
      <c r="J186" s="94"/>
      <c r="K186" s="187" t="s">
        <v>2</v>
      </c>
      <c r="L186" s="107">
        <v>5</v>
      </c>
      <c r="M186" s="96" t="s">
        <v>106</v>
      </c>
      <c r="N186" s="147">
        <f>H186*L186</f>
        <v>1000000</v>
      </c>
      <c r="O186" s="381"/>
      <c r="P186" s="378"/>
      <c r="Q186" s="380" t="s">
        <v>173</v>
      </c>
      <c r="R186" s="178" t="s">
        <v>174</v>
      </c>
      <c r="S186" s="383">
        <f>AB189</f>
        <v>4000000</v>
      </c>
      <c r="T186" s="82" t="s">
        <v>175</v>
      </c>
      <c r="U186" s="83"/>
      <c r="V186" s="103">
        <v>200000</v>
      </c>
      <c r="W186" s="110"/>
      <c r="X186" s="108"/>
      <c r="Y186" s="216" t="s">
        <v>2</v>
      </c>
      <c r="Z186" s="112">
        <v>5</v>
      </c>
      <c r="AA186" s="104" t="s">
        <v>106</v>
      </c>
      <c r="AB186" s="147">
        <f>V186*Z186</f>
        <v>1000000</v>
      </c>
    </row>
    <row r="187" spans="1:28" s="79" customFormat="1" x14ac:dyDescent="0.3">
      <c r="A187" s="381"/>
      <c r="B187" s="378"/>
      <c r="C187" s="381"/>
      <c r="D187" s="179"/>
      <c r="E187" s="383"/>
      <c r="F187" s="85" t="s">
        <v>176</v>
      </c>
      <c r="G187" s="86"/>
      <c r="H187" s="93">
        <v>100000</v>
      </c>
      <c r="I187" s="187"/>
      <c r="J187" s="94"/>
      <c r="K187" s="187" t="s">
        <v>2</v>
      </c>
      <c r="L187" s="107">
        <v>10</v>
      </c>
      <c r="M187" s="96" t="s">
        <v>106</v>
      </c>
      <c r="N187" s="147">
        <f>H187*L187</f>
        <v>1000000</v>
      </c>
      <c r="O187" s="381"/>
      <c r="P187" s="378"/>
      <c r="Q187" s="381"/>
      <c r="R187" s="179"/>
      <c r="S187" s="383"/>
      <c r="T187" s="85" t="s">
        <v>176</v>
      </c>
      <c r="U187" s="86"/>
      <c r="V187" s="93">
        <v>100000</v>
      </c>
      <c r="W187" s="216"/>
      <c r="X187" s="94"/>
      <c r="Y187" s="216" t="s">
        <v>2</v>
      </c>
      <c r="Z187" s="107">
        <v>10</v>
      </c>
      <c r="AA187" s="96" t="s">
        <v>106</v>
      </c>
      <c r="AB187" s="147">
        <f>V187*Z187</f>
        <v>1000000</v>
      </c>
    </row>
    <row r="188" spans="1:28" x14ac:dyDescent="0.3">
      <c r="A188" s="381"/>
      <c r="B188" s="378"/>
      <c r="C188" s="381"/>
      <c r="D188" s="179"/>
      <c r="E188" s="383"/>
      <c r="F188" s="85" t="s">
        <v>203</v>
      </c>
      <c r="G188" s="86"/>
      <c r="H188" s="93">
        <v>200000</v>
      </c>
      <c r="I188" s="216"/>
      <c r="J188" s="94"/>
      <c r="K188" s="216" t="s">
        <v>2</v>
      </c>
      <c r="L188" s="107">
        <v>10</v>
      </c>
      <c r="M188" s="96" t="s">
        <v>106</v>
      </c>
      <c r="N188" s="147">
        <f>H188*L188</f>
        <v>2000000</v>
      </c>
      <c r="O188" s="381"/>
      <c r="P188" s="378"/>
      <c r="Q188" s="381"/>
      <c r="R188" s="179"/>
      <c r="S188" s="383"/>
      <c r="T188" s="85" t="s">
        <v>203</v>
      </c>
      <c r="U188" s="86"/>
      <c r="V188" s="93">
        <v>200000</v>
      </c>
      <c r="W188" s="216"/>
      <c r="X188" s="94"/>
      <c r="Y188" s="216" t="s">
        <v>2</v>
      </c>
      <c r="Z188" s="107">
        <v>10</v>
      </c>
      <c r="AA188" s="96" t="s">
        <v>106</v>
      </c>
      <c r="AB188" s="147">
        <f>V188*Z188</f>
        <v>2000000</v>
      </c>
    </row>
    <row r="189" spans="1:28" x14ac:dyDescent="0.3">
      <c r="A189" s="381"/>
      <c r="B189" s="378"/>
      <c r="C189" s="382"/>
      <c r="D189" s="180"/>
      <c r="E189" s="384"/>
      <c r="F189" s="130"/>
      <c r="G189" s="129"/>
      <c r="H189" s="97"/>
      <c r="I189" s="98"/>
      <c r="J189" s="102"/>
      <c r="K189" s="102"/>
      <c r="L189" s="101" t="s">
        <v>92</v>
      </c>
      <c r="M189" s="100"/>
      <c r="N189" s="148">
        <f>SUM(N186:N188)</f>
        <v>4000000</v>
      </c>
      <c r="O189" s="381"/>
      <c r="P189" s="378"/>
      <c r="Q189" s="382"/>
      <c r="R189" s="180"/>
      <c r="S189" s="384"/>
      <c r="T189" s="130"/>
      <c r="U189" s="129"/>
      <c r="V189" s="97"/>
      <c r="W189" s="98"/>
      <c r="X189" s="102"/>
      <c r="Y189" s="102"/>
      <c r="Z189" s="101" t="s">
        <v>92</v>
      </c>
      <c r="AA189" s="100"/>
      <c r="AB189" s="148">
        <f>SUM(AB186:AB188)</f>
        <v>4000000</v>
      </c>
    </row>
    <row r="190" spans="1:28" x14ac:dyDescent="0.3">
      <c r="A190" s="381"/>
      <c r="B190" s="378"/>
      <c r="C190" s="380" t="s">
        <v>7</v>
      </c>
      <c r="D190" s="179"/>
      <c r="E190" s="371">
        <f>N194+N195</f>
        <v>71310000</v>
      </c>
      <c r="F190" s="278" t="s">
        <v>330</v>
      </c>
      <c r="G190" s="238"/>
      <c r="H190" s="93"/>
      <c r="I190" s="229"/>
      <c r="J190" s="257"/>
      <c r="K190" s="259"/>
      <c r="L190" s="261"/>
      <c r="M190" s="259"/>
      <c r="N190" s="149">
        <v>908800</v>
      </c>
      <c r="O190" s="381"/>
      <c r="P190" s="378"/>
      <c r="Q190" s="380" t="s">
        <v>7</v>
      </c>
      <c r="R190" s="328"/>
      <c r="S190" s="371">
        <f>AB194+AB195</f>
        <v>93142800</v>
      </c>
      <c r="T190" s="278" t="s">
        <v>330</v>
      </c>
      <c r="U190" s="238"/>
      <c r="V190" s="93"/>
      <c r="W190" s="229"/>
      <c r="X190" s="257"/>
      <c r="Y190" s="259"/>
      <c r="Z190" s="261"/>
      <c r="AA190" s="259"/>
      <c r="AB190" s="149">
        <v>908800</v>
      </c>
    </row>
    <row r="191" spans="1:28" x14ac:dyDescent="0.3">
      <c r="A191" s="381"/>
      <c r="B191" s="378"/>
      <c r="C191" s="381"/>
      <c r="D191" s="179"/>
      <c r="E191" s="372"/>
      <c r="F191" s="278" t="s">
        <v>307</v>
      </c>
      <c r="G191" s="238"/>
      <c r="H191" s="93"/>
      <c r="I191" s="229"/>
      <c r="J191" s="257"/>
      <c r="K191" s="259"/>
      <c r="L191" s="261"/>
      <c r="M191" s="259"/>
      <c r="N191" s="147">
        <v>42651200</v>
      </c>
      <c r="O191" s="381"/>
      <c r="P191" s="378"/>
      <c r="Q191" s="381"/>
      <c r="R191" s="328"/>
      <c r="S191" s="372"/>
      <c r="T191" s="278" t="s">
        <v>307</v>
      </c>
      <c r="U191" s="238"/>
      <c r="V191" s="93"/>
      <c r="W191" s="229"/>
      <c r="X191" s="257"/>
      <c r="Y191" s="259"/>
      <c r="Z191" s="261"/>
      <c r="AA191" s="259"/>
      <c r="AB191" s="147">
        <v>39500000</v>
      </c>
    </row>
    <row r="192" spans="1:28" x14ac:dyDescent="0.3">
      <c r="A192" s="381"/>
      <c r="B192" s="378"/>
      <c r="C192" s="381"/>
      <c r="D192" s="179"/>
      <c r="E192" s="372"/>
      <c r="F192" s="278" t="s">
        <v>331</v>
      </c>
      <c r="G192" s="238"/>
      <c r="H192" s="93"/>
      <c r="I192" s="229"/>
      <c r="J192" s="257"/>
      <c r="K192" s="259"/>
      <c r="L192" s="261"/>
      <c r="M192" s="259"/>
      <c r="N192" s="147">
        <v>27500000</v>
      </c>
      <c r="O192" s="381"/>
      <c r="P192" s="378"/>
      <c r="Q192" s="381"/>
      <c r="R192" s="328"/>
      <c r="S192" s="372"/>
      <c r="T192" s="278" t="s">
        <v>331</v>
      </c>
      <c r="U192" s="238"/>
      <c r="V192" s="93"/>
      <c r="W192" s="229"/>
      <c r="X192" s="257"/>
      <c r="Y192" s="259"/>
      <c r="Z192" s="261"/>
      <c r="AA192" s="259"/>
      <c r="AB192" s="147">
        <v>42500000</v>
      </c>
    </row>
    <row r="193" spans="1:28" x14ac:dyDescent="0.3">
      <c r="A193" s="381"/>
      <c r="B193" s="378"/>
      <c r="C193" s="381"/>
      <c r="D193" s="179"/>
      <c r="E193" s="372"/>
      <c r="F193" s="278" t="s">
        <v>310</v>
      </c>
      <c r="G193" s="238"/>
      <c r="H193" s="93"/>
      <c r="I193" s="229"/>
      <c r="J193" s="257"/>
      <c r="K193" s="259"/>
      <c r="L193" s="261"/>
      <c r="M193" s="259"/>
      <c r="N193" s="147">
        <v>250000</v>
      </c>
      <c r="O193" s="381"/>
      <c r="P193" s="378"/>
      <c r="Q193" s="381"/>
      <c r="R193" s="328"/>
      <c r="S193" s="372"/>
      <c r="T193" s="278" t="s">
        <v>310</v>
      </c>
      <c r="U193" s="238"/>
      <c r="V193" s="93"/>
      <c r="W193" s="229"/>
      <c r="X193" s="257"/>
      <c r="Y193" s="259"/>
      <c r="Z193" s="261"/>
      <c r="AA193" s="259"/>
      <c r="AB193" s="147">
        <v>10234000</v>
      </c>
    </row>
    <row r="194" spans="1:28" x14ac:dyDescent="0.3">
      <c r="A194" s="381"/>
      <c r="B194" s="378"/>
      <c r="C194" s="381"/>
      <c r="D194" s="179"/>
      <c r="E194" s="372"/>
      <c r="F194" s="279"/>
      <c r="G194" s="238"/>
      <c r="H194" s="93"/>
      <c r="I194" s="229"/>
      <c r="J194" s="257"/>
      <c r="K194" s="259"/>
      <c r="L194" s="266" t="s">
        <v>332</v>
      </c>
      <c r="M194" s="259"/>
      <c r="N194" s="150">
        <f>N190+N192</f>
        <v>28408800</v>
      </c>
      <c r="O194" s="381"/>
      <c r="P194" s="378"/>
      <c r="Q194" s="381"/>
      <c r="R194" s="328"/>
      <c r="S194" s="372"/>
      <c r="T194" s="279"/>
      <c r="U194" s="238"/>
      <c r="V194" s="93"/>
      <c r="W194" s="229"/>
      <c r="X194" s="257"/>
      <c r="Y194" s="259"/>
      <c r="Z194" s="266" t="s">
        <v>332</v>
      </c>
      <c r="AA194" s="259"/>
      <c r="AB194" s="150">
        <f>AB190+AB192</f>
        <v>43408800</v>
      </c>
    </row>
    <row r="195" spans="1:28" x14ac:dyDescent="0.3">
      <c r="A195" s="381"/>
      <c r="B195" s="378"/>
      <c r="C195" s="382"/>
      <c r="D195" s="179"/>
      <c r="E195" s="373"/>
      <c r="F195" s="279"/>
      <c r="G195" s="238"/>
      <c r="H195" s="93"/>
      <c r="I195" s="229"/>
      <c r="J195" s="266"/>
      <c r="K195" s="266"/>
      <c r="L195" s="254" t="s">
        <v>311</v>
      </c>
      <c r="M195" s="259"/>
      <c r="N195" s="148">
        <f>N191+N193</f>
        <v>42901200</v>
      </c>
      <c r="O195" s="381"/>
      <c r="P195" s="378"/>
      <c r="Q195" s="382"/>
      <c r="R195" s="328"/>
      <c r="S195" s="373"/>
      <c r="T195" s="279"/>
      <c r="U195" s="238"/>
      <c r="V195" s="93"/>
      <c r="W195" s="229"/>
      <c r="X195" s="266"/>
      <c r="Y195" s="266"/>
      <c r="Z195" s="254" t="s">
        <v>311</v>
      </c>
      <c r="AA195" s="259"/>
      <c r="AB195" s="148">
        <f>AB191+AB193</f>
        <v>49734000</v>
      </c>
    </row>
    <row r="196" spans="1:28" x14ac:dyDescent="0.3">
      <c r="A196" s="381"/>
      <c r="B196" s="378"/>
      <c r="C196" s="380" t="s">
        <v>8</v>
      </c>
      <c r="D196" s="190"/>
      <c r="E196" s="371">
        <f>N201</f>
        <v>966400000</v>
      </c>
      <c r="F196" s="298" t="s">
        <v>333</v>
      </c>
      <c r="G196" s="247"/>
      <c r="H196" s="103"/>
      <c r="I196" s="110"/>
      <c r="J196" s="262"/>
      <c r="K196" s="264"/>
      <c r="L196" s="263"/>
      <c r="M196" s="264"/>
      <c r="N196" s="147">
        <v>595150000</v>
      </c>
      <c r="O196" s="381"/>
      <c r="P196" s="378"/>
      <c r="Q196" s="380" t="s">
        <v>8</v>
      </c>
      <c r="R196" s="190"/>
      <c r="S196" s="371">
        <f>AB201</f>
        <v>1487250000</v>
      </c>
      <c r="T196" s="298" t="s">
        <v>333</v>
      </c>
      <c r="U196" s="247"/>
      <c r="V196" s="103"/>
      <c r="W196" s="110"/>
      <c r="X196" s="262"/>
      <c r="Y196" s="264"/>
      <c r="Z196" s="263"/>
      <c r="AA196" s="264"/>
      <c r="AB196" s="147">
        <v>539000000</v>
      </c>
    </row>
    <row r="197" spans="1:28" x14ac:dyDescent="0.3">
      <c r="A197" s="381"/>
      <c r="B197" s="378"/>
      <c r="C197" s="381"/>
      <c r="D197" s="192"/>
      <c r="E197" s="372"/>
      <c r="F197" s="278" t="s">
        <v>334</v>
      </c>
      <c r="G197" s="238"/>
      <c r="H197" s="93"/>
      <c r="I197" s="229"/>
      <c r="J197" s="257"/>
      <c r="K197" s="259"/>
      <c r="L197" s="261"/>
      <c r="M197" s="259"/>
      <c r="N197" s="147">
        <v>68300000</v>
      </c>
      <c r="O197" s="381"/>
      <c r="P197" s="378"/>
      <c r="Q197" s="381"/>
      <c r="R197" s="192"/>
      <c r="S197" s="372"/>
      <c r="T197" s="278" t="s">
        <v>334</v>
      </c>
      <c r="U197" s="238"/>
      <c r="V197" s="93"/>
      <c r="W197" s="229"/>
      <c r="X197" s="257"/>
      <c r="Y197" s="259"/>
      <c r="Z197" s="261"/>
      <c r="AA197" s="259"/>
      <c r="AB197" s="147">
        <v>120300000</v>
      </c>
    </row>
    <row r="198" spans="1:28" x14ac:dyDescent="0.3">
      <c r="A198" s="381"/>
      <c r="B198" s="378"/>
      <c r="C198" s="381"/>
      <c r="D198" s="192"/>
      <c r="E198" s="372"/>
      <c r="F198" s="278" t="s">
        <v>335</v>
      </c>
      <c r="G198" s="238"/>
      <c r="H198" s="93"/>
      <c r="I198" s="229"/>
      <c r="J198" s="257"/>
      <c r="K198" s="259"/>
      <c r="L198" s="261"/>
      <c r="M198" s="259"/>
      <c r="N198" s="147">
        <v>1000000</v>
      </c>
      <c r="O198" s="381"/>
      <c r="P198" s="378"/>
      <c r="Q198" s="381"/>
      <c r="R198" s="192"/>
      <c r="S198" s="372"/>
      <c r="T198" s="140" t="s">
        <v>335</v>
      </c>
      <c r="U198" s="20"/>
      <c r="V198" s="93"/>
      <c r="W198" s="229"/>
      <c r="X198" s="309"/>
      <c r="Y198" s="311"/>
      <c r="Z198" s="310"/>
      <c r="AA198" s="311"/>
      <c r="AB198" s="147">
        <v>1000000</v>
      </c>
    </row>
    <row r="199" spans="1:28" x14ac:dyDescent="0.3">
      <c r="A199" s="381"/>
      <c r="B199" s="378"/>
      <c r="C199" s="381"/>
      <c r="D199" s="192"/>
      <c r="E199" s="372"/>
      <c r="F199" s="278" t="s">
        <v>336</v>
      </c>
      <c r="G199" s="238"/>
      <c r="H199" s="93"/>
      <c r="I199" s="229"/>
      <c r="J199" s="257"/>
      <c r="K199" s="259"/>
      <c r="L199" s="261"/>
      <c r="M199" s="259"/>
      <c r="N199" s="147">
        <v>21000000</v>
      </c>
      <c r="O199" s="381"/>
      <c r="P199" s="378"/>
      <c r="Q199" s="381"/>
      <c r="R199" s="192"/>
      <c r="S199" s="372"/>
      <c r="T199" s="140" t="s">
        <v>336</v>
      </c>
      <c r="U199" s="20"/>
      <c r="V199" s="93"/>
      <c r="W199" s="229"/>
      <c r="X199" s="309"/>
      <c r="Y199" s="311"/>
      <c r="Z199" s="310"/>
      <c r="AA199" s="311"/>
      <c r="AB199" s="147">
        <v>21000000</v>
      </c>
    </row>
    <row r="200" spans="1:28" x14ac:dyDescent="0.3">
      <c r="A200" s="381"/>
      <c r="B200" s="378"/>
      <c r="C200" s="381"/>
      <c r="D200" s="192"/>
      <c r="E200" s="372"/>
      <c r="F200" s="278" t="s">
        <v>337</v>
      </c>
      <c r="G200" s="238"/>
      <c r="H200" s="93"/>
      <c r="I200" s="229"/>
      <c r="J200" s="257"/>
      <c r="K200" s="259"/>
      <c r="L200" s="261"/>
      <c r="M200" s="259"/>
      <c r="N200" s="147">
        <v>280950000</v>
      </c>
      <c r="O200" s="381"/>
      <c r="P200" s="378"/>
      <c r="Q200" s="381"/>
      <c r="R200" s="192"/>
      <c r="S200" s="372"/>
      <c r="T200" s="140" t="s">
        <v>337</v>
      </c>
      <c r="U200" s="20"/>
      <c r="V200" s="93"/>
      <c r="W200" s="229"/>
      <c r="X200" s="309"/>
      <c r="Y200" s="311"/>
      <c r="Z200" s="310"/>
      <c r="AA200" s="311"/>
      <c r="AB200" s="147">
        <v>805950000</v>
      </c>
    </row>
    <row r="201" spans="1:28" x14ac:dyDescent="0.3">
      <c r="A201" s="381"/>
      <c r="B201" s="378"/>
      <c r="C201" s="382"/>
      <c r="D201" s="118"/>
      <c r="E201" s="373"/>
      <c r="F201" s="253"/>
      <c r="G201" s="242"/>
      <c r="H201" s="97"/>
      <c r="I201" s="98"/>
      <c r="J201" s="254"/>
      <c r="K201" s="254"/>
      <c r="L201" s="245" t="s">
        <v>51</v>
      </c>
      <c r="M201" s="244"/>
      <c r="N201" s="148">
        <f>SUM(N196:N200)</f>
        <v>966400000</v>
      </c>
      <c r="O201" s="381"/>
      <c r="P201" s="378"/>
      <c r="Q201" s="382"/>
      <c r="R201" s="118"/>
      <c r="S201" s="373"/>
      <c r="T201" s="139"/>
      <c r="U201" s="330"/>
      <c r="V201" s="97"/>
      <c r="W201" s="98"/>
      <c r="X201" s="102"/>
      <c r="Y201" s="102"/>
      <c r="Z201" s="101" t="s">
        <v>51</v>
      </c>
      <c r="AA201" s="100"/>
      <c r="AB201" s="283">
        <f>SUM(AB196:AB200)</f>
        <v>1487250000</v>
      </c>
    </row>
    <row r="202" spans="1:28" x14ac:dyDescent="0.3">
      <c r="A202" s="381"/>
      <c r="B202" s="378"/>
      <c r="C202" s="380" t="s">
        <v>9</v>
      </c>
      <c r="D202" s="178"/>
      <c r="E202" s="371">
        <f>N215+N216</f>
        <v>309284880</v>
      </c>
      <c r="F202" s="238" t="s">
        <v>338</v>
      </c>
      <c r="G202" s="247"/>
      <c r="H202" s="103"/>
      <c r="I202" s="110"/>
      <c r="J202" s="299"/>
      <c r="K202" s="299"/>
      <c r="L202" s="263"/>
      <c r="M202" s="264"/>
      <c r="N202" s="196">
        <f>N207</f>
        <v>49000000</v>
      </c>
      <c r="O202" s="381"/>
      <c r="P202" s="378"/>
      <c r="Q202" s="380" t="s">
        <v>9</v>
      </c>
      <c r="R202" s="178"/>
      <c r="S202" s="371">
        <f>AB215+AB216</f>
        <v>282893200</v>
      </c>
      <c r="T202" s="238" t="s">
        <v>338</v>
      </c>
      <c r="U202" s="247"/>
      <c r="V202" s="103"/>
      <c r="W202" s="110"/>
      <c r="X202" s="299"/>
      <c r="Y202" s="299"/>
      <c r="Z202" s="263"/>
      <c r="AA202" s="264"/>
      <c r="AB202" s="196">
        <f>AB207</f>
        <v>49000000</v>
      </c>
    </row>
    <row r="203" spans="1:28" x14ac:dyDescent="0.3">
      <c r="A203" s="381"/>
      <c r="B203" s="378"/>
      <c r="C203" s="381"/>
      <c r="D203" s="179"/>
      <c r="E203" s="372"/>
      <c r="F203" s="92"/>
      <c r="G203" s="238"/>
      <c r="H203" s="93"/>
      <c r="I203" s="229"/>
      <c r="J203" s="266"/>
      <c r="K203" s="266"/>
      <c r="L203" s="261"/>
      <c r="M203" s="259"/>
      <c r="N203" s="197">
        <f>N204+N205+N206+N208</f>
        <v>161145280</v>
      </c>
      <c r="O203" s="381"/>
      <c r="P203" s="378"/>
      <c r="Q203" s="381"/>
      <c r="R203" s="179"/>
      <c r="S203" s="372"/>
      <c r="T203" s="92"/>
      <c r="U203" s="238"/>
      <c r="V203" s="93"/>
      <c r="W203" s="229"/>
      <c r="X203" s="266"/>
      <c r="Y203" s="266"/>
      <c r="Z203" s="261"/>
      <c r="AA203" s="259"/>
      <c r="AB203" s="197">
        <f>AB204+AB205+AB206+AB208</f>
        <v>172597600</v>
      </c>
    </row>
    <row r="204" spans="1:28" x14ac:dyDescent="0.3">
      <c r="A204" s="381"/>
      <c r="B204" s="378"/>
      <c r="C204" s="381"/>
      <c r="D204" s="179"/>
      <c r="E204" s="372"/>
      <c r="F204" s="142" t="s">
        <v>307</v>
      </c>
      <c r="G204" s="238"/>
      <c r="H204" s="93"/>
      <c r="I204" s="229"/>
      <c r="J204" s="266"/>
      <c r="K204" s="266"/>
      <c r="L204" s="261"/>
      <c r="M204" s="259"/>
      <c r="N204" s="147">
        <v>32955180</v>
      </c>
      <c r="O204" s="381"/>
      <c r="P204" s="378"/>
      <c r="Q204" s="381"/>
      <c r="R204" s="179"/>
      <c r="S204" s="372"/>
      <c r="T204" s="142" t="s">
        <v>307</v>
      </c>
      <c r="U204" s="238"/>
      <c r="V204" s="93"/>
      <c r="W204" s="229"/>
      <c r="X204" s="266"/>
      <c r="Y204" s="266"/>
      <c r="Z204" s="261"/>
      <c r="AA204" s="259"/>
      <c r="AB204" s="147">
        <v>32955180</v>
      </c>
    </row>
    <row r="205" spans="1:28" x14ac:dyDescent="0.3">
      <c r="A205" s="381"/>
      <c r="B205" s="378"/>
      <c r="C205" s="381"/>
      <c r="D205" s="179"/>
      <c r="E205" s="372"/>
      <c r="F205" s="142" t="s">
        <v>308</v>
      </c>
      <c r="G205" s="238"/>
      <c r="H205" s="93"/>
      <c r="I205" s="229"/>
      <c r="J205" s="266"/>
      <c r="K205" s="266"/>
      <c r="L205" s="261"/>
      <c r="M205" s="259"/>
      <c r="N205" s="147">
        <v>45088000</v>
      </c>
      <c r="O205" s="381"/>
      <c r="P205" s="378"/>
      <c r="Q205" s="381"/>
      <c r="R205" s="179"/>
      <c r="S205" s="372"/>
      <c r="T205" s="142" t="s">
        <v>308</v>
      </c>
      <c r="U205" s="238"/>
      <c r="V205" s="313"/>
      <c r="W205" s="229"/>
      <c r="X205" s="266"/>
      <c r="Y205" s="266"/>
      <c r="Z205" s="261"/>
      <c r="AA205" s="259"/>
      <c r="AB205" s="147">
        <v>45088000</v>
      </c>
    </row>
    <row r="206" spans="1:28" x14ac:dyDescent="0.3">
      <c r="A206" s="381"/>
      <c r="B206" s="378"/>
      <c r="C206" s="381"/>
      <c r="D206" s="179"/>
      <c r="E206" s="372"/>
      <c r="F206" s="142" t="s">
        <v>339</v>
      </c>
      <c r="G206" s="238"/>
      <c r="H206" s="93"/>
      <c r="I206" s="229"/>
      <c r="J206" s="266"/>
      <c r="K206" s="266"/>
      <c r="L206" s="261"/>
      <c r="M206" s="259"/>
      <c r="N206" s="147">
        <v>18100000</v>
      </c>
      <c r="O206" s="381"/>
      <c r="P206" s="378"/>
      <c r="Q206" s="381"/>
      <c r="R206" s="179"/>
      <c r="S206" s="372"/>
      <c r="T206" s="142" t="s">
        <v>339</v>
      </c>
      <c r="U206" s="238"/>
      <c r="V206" s="93"/>
      <c r="W206" s="229"/>
      <c r="X206" s="266"/>
      <c r="Y206" s="266"/>
      <c r="Z206" s="261"/>
      <c r="AA206" s="259"/>
      <c r="AB206" s="147">
        <v>18100000</v>
      </c>
    </row>
    <row r="207" spans="1:28" x14ac:dyDescent="0.3">
      <c r="A207" s="381"/>
      <c r="B207" s="378"/>
      <c r="C207" s="381"/>
      <c r="D207" s="179"/>
      <c r="E207" s="372"/>
      <c r="F207" s="142" t="s">
        <v>331</v>
      </c>
      <c r="G207" s="238"/>
      <c r="H207" s="93"/>
      <c r="I207" s="229"/>
      <c r="J207" s="266"/>
      <c r="K207" s="266"/>
      <c r="L207" s="261"/>
      <c r="M207" s="259"/>
      <c r="N207" s="147">
        <v>49000000</v>
      </c>
      <c r="O207" s="381"/>
      <c r="P207" s="378"/>
      <c r="Q207" s="381"/>
      <c r="R207" s="179"/>
      <c r="S207" s="372"/>
      <c r="T207" s="142" t="s">
        <v>331</v>
      </c>
      <c r="U207" s="238"/>
      <c r="V207" s="313"/>
      <c r="W207" s="229"/>
      <c r="X207" s="266"/>
      <c r="Y207" s="266"/>
      <c r="Z207" s="261"/>
      <c r="AA207" s="259"/>
      <c r="AB207" s="147">
        <v>49000000</v>
      </c>
    </row>
    <row r="208" spans="1:28" x14ac:dyDescent="0.3">
      <c r="A208" s="381"/>
      <c r="B208" s="378"/>
      <c r="C208" s="381"/>
      <c r="D208" s="179"/>
      <c r="E208" s="372"/>
      <c r="F208" s="142" t="s">
        <v>310</v>
      </c>
      <c r="G208" s="238"/>
      <c r="H208" s="93"/>
      <c r="I208" s="229"/>
      <c r="J208" s="266"/>
      <c r="K208" s="266"/>
      <c r="L208" s="261"/>
      <c r="M208" s="259"/>
      <c r="N208" s="147">
        <v>65002100</v>
      </c>
      <c r="O208" s="381"/>
      <c r="P208" s="378"/>
      <c r="Q208" s="381"/>
      <c r="R208" s="179"/>
      <c r="S208" s="372"/>
      <c r="T208" s="142" t="s">
        <v>310</v>
      </c>
      <c r="U208" s="20"/>
      <c r="V208" s="331"/>
      <c r="W208" s="229"/>
      <c r="X208" s="332"/>
      <c r="Y208" s="332"/>
      <c r="Z208" s="310"/>
      <c r="AA208" s="311"/>
      <c r="AB208" s="147">
        <v>76454420</v>
      </c>
    </row>
    <row r="209" spans="1:28" x14ac:dyDescent="0.3">
      <c r="A209" s="381"/>
      <c r="B209" s="378"/>
      <c r="C209" s="381"/>
      <c r="D209" s="179"/>
      <c r="E209" s="372"/>
      <c r="F209" s="238" t="s">
        <v>340</v>
      </c>
      <c r="G209" s="238"/>
      <c r="H209" s="93"/>
      <c r="I209" s="229"/>
      <c r="J209" s="266"/>
      <c r="K209" s="266"/>
      <c r="L209" s="261"/>
      <c r="M209" s="259"/>
      <c r="N209" s="197">
        <f>N211+N213</f>
        <v>70000000</v>
      </c>
      <c r="O209" s="381"/>
      <c r="P209" s="378"/>
      <c r="Q209" s="381"/>
      <c r="R209" s="179"/>
      <c r="S209" s="372"/>
      <c r="T209" s="238" t="s">
        <v>340</v>
      </c>
      <c r="U209" s="238"/>
      <c r="V209" s="93"/>
      <c r="W209" s="229"/>
      <c r="X209" s="266"/>
      <c r="Y209" s="266"/>
      <c r="Z209" s="261"/>
      <c r="AA209" s="259"/>
      <c r="AB209" s="197">
        <f>AB211+AB213</f>
        <v>52155000</v>
      </c>
    </row>
    <row r="210" spans="1:28" x14ac:dyDescent="0.3">
      <c r="A210" s="381"/>
      <c r="B210" s="378"/>
      <c r="C210" s="381"/>
      <c r="D210" s="179"/>
      <c r="E210" s="372"/>
      <c r="F210" s="92"/>
      <c r="G210" s="238"/>
      <c r="H210" s="93"/>
      <c r="I210" s="229"/>
      <c r="J210" s="266"/>
      <c r="K210" s="266"/>
      <c r="L210" s="261"/>
      <c r="M210" s="259"/>
      <c r="N210" s="197">
        <f>N212+N214</f>
        <v>29139600</v>
      </c>
      <c r="O210" s="381"/>
      <c r="P210" s="378"/>
      <c r="Q210" s="381"/>
      <c r="R210" s="179"/>
      <c r="S210" s="372"/>
      <c r="T210" s="92"/>
      <c r="U210" s="238"/>
      <c r="V210" s="93"/>
      <c r="W210" s="229"/>
      <c r="X210" s="266"/>
      <c r="Y210" s="266"/>
      <c r="Z210" s="261"/>
      <c r="AA210" s="259"/>
      <c r="AB210" s="197">
        <f>AB212+AB214</f>
        <v>9140600</v>
      </c>
    </row>
    <row r="211" spans="1:28" x14ac:dyDescent="0.3">
      <c r="A211" s="381"/>
      <c r="B211" s="378"/>
      <c r="C211" s="381"/>
      <c r="D211" s="179"/>
      <c r="E211" s="372"/>
      <c r="F211" s="142" t="s">
        <v>341</v>
      </c>
      <c r="G211" s="238"/>
      <c r="H211" s="93"/>
      <c r="I211" s="229"/>
      <c r="J211" s="266"/>
      <c r="K211" s="266"/>
      <c r="L211" s="261"/>
      <c r="M211" s="259"/>
      <c r="N211" s="147">
        <v>2520000</v>
      </c>
      <c r="O211" s="381"/>
      <c r="P211" s="378"/>
      <c r="Q211" s="381"/>
      <c r="R211" s="179"/>
      <c r="S211" s="372"/>
      <c r="T211" s="142" t="s">
        <v>341</v>
      </c>
      <c r="U211" s="238"/>
      <c r="V211" s="93"/>
      <c r="W211" s="229"/>
      <c r="X211" s="266"/>
      <c r="Y211" s="266"/>
      <c r="Z211" s="261"/>
      <c r="AA211" s="259"/>
      <c r="AB211" s="147">
        <v>1320000</v>
      </c>
    </row>
    <row r="212" spans="1:28" x14ac:dyDescent="0.3">
      <c r="A212" s="381"/>
      <c r="B212" s="378"/>
      <c r="C212" s="381"/>
      <c r="D212" s="179"/>
      <c r="E212" s="372"/>
      <c r="F212" s="142" t="s">
        <v>308</v>
      </c>
      <c r="G212" s="238"/>
      <c r="H212" s="93"/>
      <c r="I212" s="229"/>
      <c r="J212" s="266"/>
      <c r="K212" s="266"/>
      <c r="L212" s="261"/>
      <c r="M212" s="259"/>
      <c r="N212" s="147">
        <v>0</v>
      </c>
      <c r="O212" s="381"/>
      <c r="P212" s="378"/>
      <c r="Q212" s="381"/>
      <c r="R212" s="179"/>
      <c r="S212" s="372"/>
      <c r="T212" s="142" t="s">
        <v>308</v>
      </c>
      <c r="U212" s="238"/>
      <c r="V212" s="93"/>
      <c r="W212" s="229"/>
      <c r="X212" s="266"/>
      <c r="Y212" s="266"/>
      <c r="Z212" s="261"/>
      <c r="AA212" s="259"/>
      <c r="AB212" s="147">
        <v>0</v>
      </c>
    </row>
    <row r="213" spans="1:28" x14ac:dyDescent="0.3">
      <c r="A213" s="381"/>
      <c r="B213" s="378"/>
      <c r="C213" s="381"/>
      <c r="D213" s="179"/>
      <c r="E213" s="372"/>
      <c r="F213" s="142" t="s">
        <v>331</v>
      </c>
      <c r="G213" s="238"/>
      <c r="H213" s="93"/>
      <c r="I213" s="229"/>
      <c r="J213" s="266"/>
      <c r="K213" s="266"/>
      <c r="L213" s="261"/>
      <c r="M213" s="259"/>
      <c r="N213" s="147">
        <v>67480000</v>
      </c>
      <c r="O213" s="381"/>
      <c r="P213" s="378"/>
      <c r="Q213" s="381"/>
      <c r="R213" s="179"/>
      <c r="S213" s="372"/>
      <c r="T213" s="142" t="s">
        <v>331</v>
      </c>
      <c r="U213" s="238"/>
      <c r="V213" s="93"/>
      <c r="W213" s="229"/>
      <c r="X213" s="266"/>
      <c r="Y213" s="266"/>
      <c r="Z213" s="261"/>
      <c r="AA213" s="259"/>
      <c r="AB213" s="147">
        <v>50835000</v>
      </c>
    </row>
    <row r="214" spans="1:28" x14ac:dyDescent="0.3">
      <c r="A214" s="381"/>
      <c r="B214" s="378"/>
      <c r="C214" s="381"/>
      <c r="D214" s="179"/>
      <c r="E214" s="372"/>
      <c r="F214" s="142" t="s">
        <v>310</v>
      </c>
      <c r="G214" s="238"/>
      <c r="H214" s="93"/>
      <c r="I214" s="229"/>
      <c r="J214" s="266"/>
      <c r="K214" s="266"/>
      <c r="L214" s="261"/>
      <c r="M214" s="259"/>
      <c r="N214" s="147">
        <v>29139600</v>
      </c>
      <c r="O214" s="381"/>
      <c r="P214" s="378"/>
      <c r="Q214" s="381"/>
      <c r="R214" s="179"/>
      <c r="S214" s="372"/>
      <c r="T214" s="142" t="s">
        <v>310</v>
      </c>
      <c r="U214" s="238"/>
      <c r="V214" s="93"/>
      <c r="W214" s="229"/>
      <c r="X214" s="266"/>
      <c r="Y214" s="266"/>
      <c r="Z214" s="261"/>
      <c r="AA214" s="259"/>
      <c r="AB214" s="147">
        <v>9140600</v>
      </c>
    </row>
    <row r="215" spans="1:28" s="79" customFormat="1" x14ac:dyDescent="0.3">
      <c r="A215" s="381"/>
      <c r="B215" s="378"/>
      <c r="C215" s="381"/>
      <c r="D215" s="226"/>
      <c r="E215" s="372"/>
      <c r="F215" s="265"/>
      <c r="G215" s="238"/>
      <c r="H215" s="93"/>
      <c r="I215" s="229"/>
      <c r="J215" s="266"/>
      <c r="K215" s="266"/>
      <c r="L215" s="266" t="s">
        <v>332</v>
      </c>
      <c r="M215" s="259"/>
      <c r="N215" s="150">
        <f>N207+N211+N213</f>
        <v>119000000</v>
      </c>
      <c r="O215" s="381"/>
      <c r="P215" s="378"/>
      <c r="Q215" s="381"/>
      <c r="R215" s="226"/>
      <c r="S215" s="372"/>
      <c r="T215" s="265"/>
      <c r="U215" s="238"/>
      <c r="V215" s="93"/>
      <c r="W215" s="229"/>
      <c r="X215" s="266"/>
      <c r="Y215" s="266"/>
      <c r="Z215" s="266" t="s">
        <v>332</v>
      </c>
      <c r="AA215" s="259"/>
      <c r="AB215" s="150">
        <f>AB207+AB211+AB213</f>
        <v>101155000</v>
      </c>
    </row>
    <row r="216" spans="1:28" x14ac:dyDescent="0.3">
      <c r="A216" s="381"/>
      <c r="B216" s="378"/>
      <c r="C216" s="382"/>
      <c r="D216" s="180"/>
      <c r="E216" s="373"/>
      <c r="F216" s="130"/>
      <c r="G216" s="129"/>
      <c r="H216" s="97"/>
      <c r="I216" s="98"/>
      <c r="J216" s="102"/>
      <c r="K216" s="102"/>
      <c r="L216" s="102" t="s">
        <v>160</v>
      </c>
      <c r="M216" s="100"/>
      <c r="N216" s="148">
        <f>N204+N205+N206+N208+N212+N214</f>
        <v>190284880</v>
      </c>
      <c r="O216" s="381"/>
      <c r="P216" s="378"/>
      <c r="Q216" s="382"/>
      <c r="R216" s="180"/>
      <c r="S216" s="373"/>
      <c r="T216" s="130"/>
      <c r="U216" s="129"/>
      <c r="V216" s="97"/>
      <c r="W216" s="98"/>
      <c r="X216" s="102"/>
      <c r="Y216" s="102"/>
      <c r="Z216" s="102" t="s">
        <v>160</v>
      </c>
      <c r="AA216" s="100"/>
      <c r="AB216" s="148">
        <f>AB204+AB205+AB206+AB208+AB212+AB214</f>
        <v>181738200</v>
      </c>
    </row>
    <row r="217" spans="1:28" x14ac:dyDescent="0.3">
      <c r="A217" s="381"/>
      <c r="B217" s="378"/>
      <c r="C217" s="186" t="s">
        <v>178</v>
      </c>
      <c r="D217" s="180"/>
      <c r="E217" s="133">
        <f>N217</f>
        <v>10000000</v>
      </c>
      <c r="F217" s="129"/>
      <c r="G217" s="129"/>
      <c r="H217" s="97"/>
      <c r="I217" s="98"/>
      <c r="J217" s="102"/>
      <c r="K217" s="102"/>
      <c r="L217" s="101" t="s">
        <v>92</v>
      </c>
      <c r="M217" s="100"/>
      <c r="N217" s="148">
        <v>10000000</v>
      </c>
      <c r="O217" s="381"/>
      <c r="P217" s="378"/>
      <c r="Q217" s="186" t="s">
        <v>178</v>
      </c>
      <c r="R217" s="180"/>
      <c r="S217" s="133">
        <f>AB217</f>
        <v>10000000</v>
      </c>
      <c r="T217" s="129"/>
      <c r="U217" s="129"/>
      <c r="V217" s="97"/>
      <c r="W217" s="98"/>
      <c r="X217" s="102"/>
      <c r="Y217" s="102"/>
      <c r="Z217" s="101" t="s">
        <v>92</v>
      </c>
      <c r="AA217" s="100"/>
      <c r="AB217" s="148">
        <v>10000000</v>
      </c>
    </row>
    <row r="218" spans="1:28" x14ac:dyDescent="0.3">
      <c r="A218" s="381"/>
      <c r="B218" s="378"/>
      <c r="C218" s="189" t="s">
        <v>179</v>
      </c>
      <c r="D218" s="176"/>
      <c r="E218" s="128">
        <f>N218</f>
        <v>150000000</v>
      </c>
      <c r="F218" s="129"/>
      <c r="G218" s="129"/>
      <c r="H218" s="97"/>
      <c r="I218" s="98"/>
      <c r="J218" s="102"/>
      <c r="K218" s="102"/>
      <c r="L218" s="101" t="s">
        <v>92</v>
      </c>
      <c r="M218" s="100"/>
      <c r="N218" s="148">
        <v>150000000</v>
      </c>
      <c r="O218" s="381"/>
      <c r="P218" s="378"/>
      <c r="Q218" s="317" t="s">
        <v>179</v>
      </c>
      <c r="R218" s="314"/>
      <c r="S218" s="128">
        <f>AB218</f>
        <v>150000000</v>
      </c>
      <c r="T218" s="129"/>
      <c r="U218" s="129"/>
      <c r="V218" s="97"/>
      <c r="W218" s="98"/>
      <c r="X218" s="102"/>
      <c r="Y218" s="102"/>
      <c r="Z218" s="101" t="s">
        <v>92</v>
      </c>
      <c r="AA218" s="100"/>
      <c r="AB218" s="283">
        <v>150000000</v>
      </c>
    </row>
    <row r="219" spans="1:28" x14ac:dyDescent="0.3">
      <c r="A219" s="381"/>
      <c r="B219" s="378"/>
      <c r="C219" s="118" t="s">
        <v>10</v>
      </c>
      <c r="D219" s="237"/>
      <c r="E219" s="128">
        <f>N219</f>
        <v>11000000</v>
      </c>
      <c r="F219" s="85" t="s">
        <v>17</v>
      </c>
      <c r="G219" s="86"/>
      <c r="H219" s="93">
        <v>5500000</v>
      </c>
      <c r="I219" s="187"/>
      <c r="J219" s="94"/>
      <c r="K219" s="187" t="s">
        <v>2</v>
      </c>
      <c r="L219" s="107">
        <v>2</v>
      </c>
      <c r="M219" s="96" t="s">
        <v>106</v>
      </c>
      <c r="N219" s="148">
        <f>H219*L219</f>
        <v>11000000</v>
      </c>
      <c r="O219" s="381"/>
      <c r="P219" s="378"/>
      <c r="Q219" s="118" t="s">
        <v>10</v>
      </c>
      <c r="R219" s="319"/>
      <c r="S219" s="128">
        <f>AB219</f>
        <v>11000000</v>
      </c>
      <c r="T219" s="85" t="s">
        <v>17</v>
      </c>
      <c r="U219" s="86"/>
      <c r="V219" s="93">
        <v>5500000</v>
      </c>
      <c r="W219" s="229"/>
      <c r="X219" s="94"/>
      <c r="Y219" s="229" t="s">
        <v>2</v>
      </c>
      <c r="Z219" s="107">
        <v>2</v>
      </c>
      <c r="AA219" s="96" t="s">
        <v>106</v>
      </c>
      <c r="AB219" s="283">
        <f>V219*Z219</f>
        <v>11000000</v>
      </c>
    </row>
    <row r="220" spans="1:28" x14ac:dyDescent="0.3">
      <c r="A220" s="381"/>
      <c r="B220" s="378"/>
      <c r="C220" s="176" t="s">
        <v>11</v>
      </c>
      <c r="D220" s="176"/>
      <c r="E220" s="128">
        <f>N220</f>
        <v>1000000</v>
      </c>
      <c r="F220" s="82" t="s">
        <v>83</v>
      </c>
      <c r="G220" s="127"/>
      <c r="H220" s="89"/>
      <c r="I220" s="90"/>
      <c r="J220" s="188"/>
      <c r="K220" s="188"/>
      <c r="L220" s="113"/>
      <c r="M220" s="114"/>
      <c r="N220" s="148">
        <v>1000000</v>
      </c>
      <c r="O220" s="381"/>
      <c r="P220" s="378"/>
      <c r="Q220" s="314" t="s">
        <v>11</v>
      </c>
      <c r="R220" s="314"/>
      <c r="S220" s="128">
        <f>AB220</f>
        <v>1000000</v>
      </c>
      <c r="T220" s="82" t="s">
        <v>83</v>
      </c>
      <c r="U220" s="127"/>
      <c r="V220" s="89"/>
      <c r="W220" s="90"/>
      <c r="X220" s="316"/>
      <c r="Y220" s="316"/>
      <c r="Z220" s="113"/>
      <c r="AA220" s="114"/>
      <c r="AB220" s="283">
        <v>1000000</v>
      </c>
    </row>
    <row r="221" spans="1:28" x14ac:dyDescent="0.3">
      <c r="A221" s="381"/>
      <c r="B221" s="378"/>
      <c r="C221" s="178" t="s">
        <v>12</v>
      </c>
      <c r="D221" s="178"/>
      <c r="E221" s="128">
        <f>N221</f>
        <v>1000000</v>
      </c>
      <c r="F221" s="126" t="s">
        <v>180</v>
      </c>
      <c r="G221" s="127"/>
      <c r="H221" s="89"/>
      <c r="I221" s="90"/>
      <c r="J221" s="188"/>
      <c r="K221" s="188"/>
      <c r="L221" s="113"/>
      <c r="M221" s="114"/>
      <c r="N221" s="151">
        <v>1000000</v>
      </c>
      <c r="O221" s="381"/>
      <c r="P221" s="378"/>
      <c r="Q221" s="178" t="s">
        <v>12</v>
      </c>
      <c r="R221" s="178"/>
      <c r="S221" s="128">
        <f>AB221</f>
        <v>1000000</v>
      </c>
      <c r="T221" s="126" t="s">
        <v>180</v>
      </c>
      <c r="U221" s="127"/>
      <c r="V221" s="89"/>
      <c r="W221" s="90"/>
      <c r="X221" s="217"/>
      <c r="Y221" s="217"/>
      <c r="Z221" s="113"/>
      <c r="AA221" s="114"/>
      <c r="AB221" s="151">
        <v>1000000</v>
      </c>
    </row>
    <row r="222" spans="1:28" x14ac:dyDescent="0.3">
      <c r="A222" s="381"/>
      <c r="B222" s="378"/>
      <c r="C222" s="178" t="s">
        <v>214</v>
      </c>
      <c r="D222" s="178"/>
      <c r="E222" s="371">
        <f>N222+N223</f>
        <v>77970000</v>
      </c>
      <c r="F222" s="191" t="s">
        <v>216</v>
      </c>
      <c r="G222" s="83"/>
      <c r="H222" s="103"/>
      <c r="I222" s="110"/>
      <c r="J222" s="84"/>
      <c r="K222" s="84"/>
      <c r="L222" s="87" t="s">
        <v>177</v>
      </c>
      <c r="M222" s="104"/>
      <c r="N222" s="147">
        <v>76470000</v>
      </c>
      <c r="O222" s="381"/>
      <c r="P222" s="378"/>
      <c r="Q222" s="178" t="s">
        <v>1</v>
      </c>
      <c r="R222" s="178"/>
      <c r="S222" s="371">
        <f>AB222+AB223</f>
        <v>81500000</v>
      </c>
      <c r="T222" s="191" t="s">
        <v>216</v>
      </c>
      <c r="U222" s="83"/>
      <c r="V222" s="103"/>
      <c r="W222" s="110"/>
      <c r="X222" s="84"/>
      <c r="Y222" s="84"/>
      <c r="Z222" s="87" t="s">
        <v>177</v>
      </c>
      <c r="AA222" s="104"/>
      <c r="AB222" s="147">
        <v>80000000</v>
      </c>
    </row>
    <row r="223" spans="1:28" x14ac:dyDescent="0.3">
      <c r="A223" s="381"/>
      <c r="B223" s="378"/>
      <c r="C223" s="192"/>
      <c r="D223" s="235"/>
      <c r="E223" s="372"/>
      <c r="F223" s="124"/>
      <c r="G223" s="86"/>
      <c r="H223" s="93"/>
      <c r="I223" s="187"/>
      <c r="J223" s="87"/>
      <c r="K223" s="87"/>
      <c r="L223" s="87" t="s">
        <v>160</v>
      </c>
      <c r="M223" s="96"/>
      <c r="N223" s="147">
        <v>1500000</v>
      </c>
      <c r="O223" s="381"/>
      <c r="P223" s="378"/>
      <c r="Q223" s="192"/>
      <c r="R223" s="319"/>
      <c r="S223" s="372"/>
      <c r="T223" s="124"/>
      <c r="U223" s="86"/>
      <c r="V223" s="93"/>
      <c r="W223" s="224"/>
      <c r="X223" s="87"/>
      <c r="Y223" s="87"/>
      <c r="Z223" s="87" t="s">
        <v>160</v>
      </c>
      <c r="AA223" s="96"/>
      <c r="AB223" s="147">
        <v>1500000</v>
      </c>
    </row>
    <row r="224" spans="1:28" x14ac:dyDescent="0.3">
      <c r="A224" s="381"/>
      <c r="B224" s="378"/>
      <c r="C224" s="184" t="s">
        <v>181</v>
      </c>
      <c r="D224" s="178"/>
      <c r="E224" s="132">
        <f>N224</f>
        <v>50000000</v>
      </c>
      <c r="F224" s="126" t="s">
        <v>215</v>
      </c>
      <c r="G224" s="127"/>
      <c r="H224" s="89"/>
      <c r="I224" s="90"/>
      <c r="J224" s="227"/>
      <c r="K224" s="227"/>
      <c r="L224" s="113"/>
      <c r="M224" s="114"/>
      <c r="N224" s="151">
        <v>50000000</v>
      </c>
      <c r="O224" s="381"/>
      <c r="P224" s="378"/>
      <c r="Q224" s="184" t="s">
        <v>181</v>
      </c>
      <c r="R224" s="178"/>
      <c r="S224" s="132">
        <f>AB224</f>
        <v>50000000</v>
      </c>
      <c r="T224" s="126" t="s">
        <v>182</v>
      </c>
      <c r="U224" s="127"/>
      <c r="V224" s="89"/>
      <c r="W224" s="90"/>
      <c r="X224" s="227"/>
      <c r="Y224" s="227"/>
      <c r="Z224" s="113"/>
      <c r="AA224" s="114"/>
      <c r="AB224" s="151">
        <v>50000000</v>
      </c>
    </row>
    <row r="225" spans="1:28" x14ac:dyDescent="0.3">
      <c r="A225" s="381"/>
      <c r="B225" s="378"/>
      <c r="C225" s="178" t="s">
        <v>183</v>
      </c>
      <c r="D225" s="178"/>
      <c r="E225" s="132">
        <f>N225</f>
        <v>1150774800</v>
      </c>
      <c r="F225" s="82" t="s">
        <v>184</v>
      </c>
      <c r="G225" s="127"/>
      <c r="H225" s="89"/>
      <c r="I225" s="90"/>
      <c r="J225" s="188"/>
      <c r="K225" s="188"/>
      <c r="L225" s="113"/>
      <c r="M225" s="114"/>
      <c r="N225" s="151">
        <v>1150774800</v>
      </c>
      <c r="O225" s="381"/>
      <c r="P225" s="378"/>
      <c r="Q225" s="178" t="s">
        <v>183</v>
      </c>
      <c r="R225" s="178"/>
      <c r="S225" s="132">
        <f>AB225</f>
        <v>1180500000</v>
      </c>
      <c r="T225" s="82" t="s">
        <v>184</v>
      </c>
      <c r="U225" s="127"/>
      <c r="V225" s="89"/>
      <c r="W225" s="90"/>
      <c r="X225" s="217"/>
      <c r="Y225" s="217"/>
      <c r="Z225" s="113"/>
      <c r="AA225" s="114"/>
      <c r="AB225" s="151">
        <v>1180500000</v>
      </c>
    </row>
    <row r="226" spans="1:28" s="79" customFormat="1" x14ac:dyDescent="0.3">
      <c r="A226" s="381"/>
      <c r="B226" s="378"/>
      <c r="C226" s="320" t="s">
        <v>342</v>
      </c>
      <c r="D226" s="320"/>
      <c r="E226" s="132">
        <f>N226</f>
        <v>137530280</v>
      </c>
      <c r="F226" s="82" t="s">
        <v>343</v>
      </c>
      <c r="G226" s="83"/>
      <c r="H226" s="103"/>
      <c r="I226" s="110"/>
      <c r="J226" s="84"/>
      <c r="K226" s="84"/>
      <c r="L226" s="113"/>
      <c r="M226" s="104"/>
      <c r="N226" s="302">
        <v>137530280</v>
      </c>
      <c r="O226" s="381"/>
      <c r="P226" s="378"/>
      <c r="Q226" s="320" t="s">
        <v>342</v>
      </c>
      <c r="R226" s="320"/>
      <c r="S226" s="132">
        <f>AB226</f>
        <v>137530280</v>
      </c>
      <c r="T226" s="82" t="s">
        <v>343</v>
      </c>
      <c r="U226" s="83"/>
      <c r="V226" s="103"/>
      <c r="W226" s="110"/>
      <c r="X226" s="84"/>
      <c r="Y226" s="84"/>
      <c r="Z226" s="113"/>
      <c r="AA226" s="104"/>
      <c r="AB226" s="302">
        <v>137530280</v>
      </c>
    </row>
    <row r="227" spans="1:28" s="79" customFormat="1" x14ac:dyDescent="0.3">
      <c r="A227" s="381"/>
      <c r="B227" s="378"/>
      <c r="C227" s="232" t="s">
        <v>365</v>
      </c>
      <c r="D227" s="232"/>
      <c r="E227" s="132">
        <f>N227</f>
        <v>0</v>
      </c>
      <c r="F227" s="82" t="s">
        <v>366</v>
      </c>
      <c r="G227" s="83"/>
      <c r="H227" s="103"/>
      <c r="I227" s="110"/>
      <c r="J227" s="84"/>
      <c r="K227" s="84"/>
      <c r="L227" s="113"/>
      <c r="M227" s="104"/>
      <c r="N227" s="302">
        <v>0</v>
      </c>
      <c r="O227" s="381"/>
      <c r="P227" s="378"/>
      <c r="Q227" s="320" t="s">
        <v>365</v>
      </c>
      <c r="R227" s="320"/>
      <c r="S227" s="132">
        <f>AB227</f>
        <v>286623145</v>
      </c>
      <c r="T227" s="82" t="s">
        <v>366</v>
      </c>
      <c r="U227" s="83"/>
      <c r="V227" s="103"/>
      <c r="W227" s="110"/>
      <c r="X227" s="84"/>
      <c r="Y227" s="84"/>
      <c r="Z227" s="113"/>
      <c r="AA227" s="104"/>
      <c r="AB227" s="302">
        <v>286623145</v>
      </c>
    </row>
    <row r="228" spans="1:28" x14ac:dyDescent="0.3">
      <c r="A228" s="381"/>
      <c r="B228" s="378"/>
      <c r="C228" s="178" t="s">
        <v>185</v>
      </c>
      <c r="D228" s="178"/>
      <c r="E228" s="371">
        <f>N230</f>
        <v>60746770</v>
      </c>
      <c r="F228" s="184" t="s">
        <v>186</v>
      </c>
      <c r="G228" s="83"/>
      <c r="H228" s="103"/>
      <c r="I228" s="110"/>
      <c r="J228" s="84"/>
      <c r="K228" s="84"/>
      <c r="L228" s="87" t="s">
        <v>177</v>
      </c>
      <c r="M228" s="104"/>
      <c r="N228" s="149">
        <v>36706770</v>
      </c>
      <c r="O228" s="381"/>
      <c r="P228" s="378"/>
      <c r="Q228" s="178" t="s">
        <v>185</v>
      </c>
      <c r="R228" s="178"/>
      <c r="S228" s="371">
        <f>AB230</f>
        <v>60746770</v>
      </c>
      <c r="T228" s="215" t="s">
        <v>186</v>
      </c>
      <c r="U228" s="83"/>
      <c r="V228" s="103"/>
      <c r="W228" s="110"/>
      <c r="X228" s="84"/>
      <c r="Y228" s="84"/>
      <c r="Z228" s="84" t="s">
        <v>177</v>
      </c>
      <c r="AA228" s="104"/>
      <c r="AB228" s="149">
        <v>36706770</v>
      </c>
    </row>
    <row r="229" spans="1:28" x14ac:dyDescent="0.3">
      <c r="A229" s="381"/>
      <c r="B229" s="378"/>
      <c r="C229" s="200"/>
      <c r="D229" s="234"/>
      <c r="E229" s="372"/>
      <c r="F229" s="200"/>
      <c r="G229" s="86"/>
      <c r="H229" s="93"/>
      <c r="I229" s="187"/>
      <c r="J229" s="87"/>
      <c r="K229" s="87"/>
      <c r="L229" s="87" t="s">
        <v>160</v>
      </c>
      <c r="M229" s="96"/>
      <c r="N229" s="147">
        <v>24040000</v>
      </c>
      <c r="O229" s="381"/>
      <c r="P229" s="378"/>
      <c r="Q229" s="200"/>
      <c r="R229" s="318"/>
      <c r="S229" s="372"/>
      <c r="T229" s="200"/>
      <c r="U229" s="86"/>
      <c r="V229" s="93"/>
      <c r="W229" s="216"/>
      <c r="X229" s="87"/>
      <c r="Y229" s="87"/>
      <c r="Z229" s="87" t="s">
        <v>160</v>
      </c>
      <c r="AA229" s="96"/>
      <c r="AB229" s="147">
        <v>24040000</v>
      </c>
    </row>
    <row r="230" spans="1:28" x14ac:dyDescent="0.3">
      <c r="A230" s="381"/>
      <c r="B230" s="378"/>
      <c r="C230" s="157"/>
      <c r="D230" s="235"/>
      <c r="E230" s="373"/>
      <c r="F230" s="200"/>
      <c r="G230" s="86"/>
      <c r="H230" s="93"/>
      <c r="I230" s="187"/>
      <c r="J230" s="87"/>
      <c r="K230" s="87"/>
      <c r="L230" s="95"/>
      <c r="M230" s="96"/>
      <c r="N230" s="148">
        <f>SUM(N228:N229)</f>
        <v>60746770</v>
      </c>
      <c r="O230" s="381"/>
      <c r="P230" s="378"/>
      <c r="Q230" s="157"/>
      <c r="R230" s="319"/>
      <c r="S230" s="373"/>
      <c r="T230" s="200"/>
      <c r="U230" s="86"/>
      <c r="V230" s="93"/>
      <c r="W230" s="216"/>
      <c r="X230" s="87"/>
      <c r="Y230" s="87"/>
      <c r="Z230" s="95"/>
      <c r="AA230" s="96"/>
      <c r="AB230" s="148">
        <f>SUM(AB228:AB229)</f>
        <v>60746770</v>
      </c>
    </row>
    <row r="231" spans="1:28" x14ac:dyDescent="0.3">
      <c r="A231" s="381"/>
      <c r="B231" s="378"/>
      <c r="C231" s="189" t="s">
        <v>187</v>
      </c>
      <c r="D231" s="176"/>
      <c r="E231" s="128">
        <f>N231</f>
        <v>74230000</v>
      </c>
      <c r="F231" s="82" t="s">
        <v>205</v>
      </c>
      <c r="G231" s="127"/>
      <c r="H231" s="89"/>
      <c r="I231" s="90"/>
      <c r="J231" s="188"/>
      <c r="K231" s="188"/>
      <c r="L231" s="113"/>
      <c r="M231" s="114"/>
      <c r="N231" s="148">
        <v>74230000</v>
      </c>
      <c r="O231" s="381"/>
      <c r="P231" s="378"/>
      <c r="Q231" s="317" t="s">
        <v>187</v>
      </c>
      <c r="R231" s="314"/>
      <c r="S231" s="128">
        <f>AB231</f>
        <v>74230000</v>
      </c>
      <c r="T231" s="82" t="s">
        <v>205</v>
      </c>
      <c r="U231" s="127"/>
      <c r="V231" s="89"/>
      <c r="W231" s="90"/>
      <c r="X231" s="316"/>
      <c r="Y231" s="316"/>
      <c r="Z231" s="113"/>
      <c r="AA231" s="114"/>
      <c r="AB231" s="148">
        <v>74230000</v>
      </c>
    </row>
    <row r="232" spans="1:28" s="79" customFormat="1" x14ac:dyDescent="0.3">
      <c r="A232" s="381"/>
      <c r="B232" s="378"/>
      <c r="C232" s="218" t="s">
        <v>204</v>
      </c>
      <c r="D232" s="213"/>
      <c r="E232" s="128">
        <f t="shared" ref="E232:E233" si="25">N232</f>
        <v>9600000</v>
      </c>
      <c r="F232" s="82" t="s">
        <v>206</v>
      </c>
      <c r="G232" s="127"/>
      <c r="H232" s="89"/>
      <c r="I232" s="90"/>
      <c r="J232" s="217"/>
      <c r="K232" s="217"/>
      <c r="L232" s="113"/>
      <c r="M232" s="114"/>
      <c r="N232" s="148">
        <v>9600000</v>
      </c>
      <c r="O232" s="381"/>
      <c r="P232" s="378"/>
      <c r="Q232" s="317" t="s">
        <v>204</v>
      </c>
      <c r="R232" s="314"/>
      <c r="S232" s="128">
        <f t="shared" ref="S232:S233" si="26">AB232</f>
        <v>9600000</v>
      </c>
      <c r="T232" s="82" t="s">
        <v>206</v>
      </c>
      <c r="U232" s="127"/>
      <c r="V232" s="89"/>
      <c r="W232" s="90"/>
      <c r="X232" s="316"/>
      <c r="Y232" s="316"/>
      <c r="Z232" s="113"/>
      <c r="AA232" s="114"/>
      <c r="AB232" s="148">
        <v>9600000</v>
      </c>
    </row>
    <row r="233" spans="1:28" s="79" customFormat="1" x14ac:dyDescent="0.3">
      <c r="A233" s="381"/>
      <c r="B233" s="378"/>
      <c r="C233" s="218" t="s">
        <v>303</v>
      </c>
      <c r="D233" s="213"/>
      <c r="E233" s="128">
        <f t="shared" si="25"/>
        <v>8740000</v>
      </c>
      <c r="F233" s="82" t="s">
        <v>344</v>
      </c>
      <c r="G233" s="127"/>
      <c r="H233" s="89"/>
      <c r="I233" s="90"/>
      <c r="J233" s="217"/>
      <c r="K233" s="217"/>
      <c r="L233" s="113"/>
      <c r="M233" s="114"/>
      <c r="N233" s="148">
        <v>8740000</v>
      </c>
      <c r="O233" s="381"/>
      <c r="P233" s="378"/>
      <c r="Q233" s="317" t="s">
        <v>303</v>
      </c>
      <c r="R233" s="314"/>
      <c r="S233" s="128">
        <f t="shared" si="26"/>
        <v>8740000</v>
      </c>
      <c r="T233" s="82" t="s">
        <v>344</v>
      </c>
      <c r="U233" s="127"/>
      <c r="V233" s="89"/>
      <c r="W233" s="90"/>
      <c r="X233" s="316"/>
      <c r="Y233" s="316"/>
      <c r="Z233" s="113"/>
      <c r="AA233" s="114"/>
      <c r="AB233" s="148">
        <v>8740000</v>
      </c>
    </row>
    <row r="234" spans="1:28" s="79" customFormat="1" x14ac:dyDescent="0.3">
      <c r="A234" s="381"/>
      <c r="B234" s="378"/>
      <c r="C234" s="303" t="s">
        <v>346</v>
      </c>
      <c r="D234" s="232"/>
      <c r="E234" s="371">
        <f>N236</f>
        <v>12000000</v>
      </c>
      <c r="F234" s="82" t="s">
        <v>345</v>
      </c>
      <c r="G234" s="83"/>
      <c r="H234" s="103"/>
      <c r="I234" s="110"/>
      <c r="J234" s="84"/>
      <c r="K234" s="84"/>
      <c r="L234" s="87" t="s">
        <v>177</v>
      </c>
      <c r="M234" s="104"/>
      <c r="N234" s="149">
        <v>11964514</v>
      </c>
      <c r="O234" s="381"/>
      <c r="P234" s="378"/>
      <c r="Q234" s="303" t="s">
        <v>346</v>
      </c>
      <c r="R234" s="315"/>
      <c r="S234" s="371">
        <f>AB236</f>
        <v>12000000</v>
      </c>
      <c r="T234" s="82" t="s">
        <v>345</v>
      </c>
      <c r="U234" s="83"/>
      <c r="V234" s="103"/>
      <c r="W234" s="110"/>
      <c r="X234" s="84"/>
      <c r="Y234" s="84"/>
      <c r="Z234" s="87" t="s">
        <v>177</v>
      </c>
      <c r="AA234" s="104"/>
      <c r="AB234" s="149">
        <v>11964514</v>
      </c>
    </row>
    <row r="235" spans="1:28" s="79" customFormat="1" x14ac:dyDescent="0.3">
      <c r="A235" s="381"/>
      <c r="B235" s="378"/>
      <c r="C235" s="304"/>
      <c r="D235" s="234"/>
      <c r="E235" s="372"/>
      <c r="F235" s="86"/>
      <c r="G235" s="86"/>
      <c r="H235" s="93"/>
      <c r="I235" s="229"/>
      <c r="J235" s="87"/>
      <c r="K235" s="87"/>
      <c r="L235" s="87" t="s">
        <v>160</v>
      </c>
      <c r="M235" s="96"/>
      <c r="N235" s="147">
        <v>35486</v>
      </c>
      <c r="O235" s="381"/>
      <c r="P235" s="378"/>
      <c r="Q235" s="304"/>
      <c r="R235" s="318"/>
      <c r="S235" s="372"/>
      <c r="T235" s="86"/>
      <c r="U235" s="86"/>
      <c r="V235" s="93"/>
      <c r="W235" s="229"/>
      <c r="X235" s="87"/>
      <c r="Y235" s="87"/>
      <c r="Z235" s="87" t="s">
        <v>160</v>
      </c>
      <c r="AA235" s="96"/>
      <c r="AB235" s="147">
        <v>35486</v>
      </c>
    </row>
    <row r="236" spans="1:28" s="79" customFormat="1" x14ac:dyDescent="0.3">
      <c r="A236" s="381"/>
      <c r="B236" s="378"/>
      <c r="C236" s="305"/>
      <c r="D236" s="235"/>
      <c r="E236" s="373"/>
      <c r="F236" s="86"/>
      <c r="G236" s="86"/>
      <c r="H236" s="93"/>
      <c r="I236" s="229"/>
      <c r="J236" s="87"/>
      <c r="K236" s="87"/>
      <c r="L236" s="101"/>
      <c r="M236" s="96"/>
      <c r="N236" s="148">
        <f>SUM(N234:N235)</f>
        <v>12000000</v>
      </c>
      <c r="O236" s="381"/>
      <c r="P236" s="378"/>
      <c r="Q236" s="305"/>
      <c r="R236" s="319"/>
      <c r="S236" s="373"/>
      <c r="T236" s="86"/>
      <c r="U236" s="86"/>
      <c r="V236" s="93"/>
      <c r="W236" s="229"/>
      <c r="X236" s="87"/>
      <c r="Y236" s="87"/>
      <c r="Z236" s="101"/>
      <c r="AA236" s="96"/>
      <c r="AB236" s="148">
        <f>SUM(AB234:AB235)</f>
        <v>12000000</v>
      </c>
    </row>
    <row r="237" spans="1:28" s="79" customFormat="1" x14ac:dyDescent="0.3">
      <c r="A237" s="381"/>
      <c r="B237" s="378"/>
      <c r="C237" s="231" t="s">
        <v>304</v>
      </c>
      <c r="D237" s="231"/>
      <c r="E237" s="128">
        <f>N237</f>
        <v>24756408</v>
      </c>
      <c r="F237" s="306" t="s">
        <v>347</v>
      </c>
      <c r="G237" s="127"/>
      <c r="H237" s="89"/>
      <c r="I237" s="90"/>
      <c r="J237" s="236"/>
      <c r="K237" s="236"/>
      <c r="L237" s="236" t="s">
        <v>177</v>
      </c>
      <c r="M237" s="114"/>
      <c r="N237" s="151">
        <v>24756408</v>
      </c>
      <c r="O237" s="381"/>
      <c r="P237" s="378"/>
      <c r="Q237" s="314" t="s">
        <v>304</v>
      </c>
      <c r="R237" s="314"/>
      <c r="S237" s="128">
        <f>AB237</f>
        <v>24756408</v>
      </c>
      <c r="T237" s="306" t="s">
        <v>347</v>
      </c>
      <c r="U237" s="127"/>
      <c r="V237" s="89"/>
      <c r="W237" s="90"/>
      <c r="X237" s="316"/>
      <c r="Y237" s="316"/>
      <c r="Z237" s="316" t="s">
        <v>177</v>
      </c>
      <c r="AA237" s="114"/>
      <c r="AB237" s="151">
        <v>24756408</v>
      </c>
    </row>
    <row r="238" spans="1:28" s="79" customFormat="1" x14ac:dyDescent="0.3">
      <c r="A238" s="381"/>
      <c r="B238" s="378"/>
      <c r="C238" s="231" t="s">
        <v>305</v>
      </c>
      <c r="D238" s="231"/>
      <c r="E238" s="128">
        <f>N238</f>
        <v>17750000</v>
      </c>
      <c r="F238" s="306" t="s">
        <v>348</v>
      </c>
      <c r="G238" s="127"/>
      <c r="H238" s="89"/>
      <c r="I238" s="90"/>
      <c r="J238" s="236"/>
      <c r="K238" s="236"/>
      <c r="L238" s="236" t="s">
        <v>177</v>
      </c>
      <c r="M238" s="114"/>
      <c r="N238" s="151">
        <v>17750000</v>
      </c>
      <c r="O238" s="381"/>
      <c r="P238" s="378"/>
      <c r="Q238" s="314" t="s">
        <v>305</v>
      </c>
      <c r="R238" s="314"/>
      <c r="S238" s="128">
        <f>AB238</f>
        <v>17750000</v>
      </c>
      <c r="T238" s="306" t="s">
        <v>348</v>
      </c>
      <c r="U238" s="127"/>
      <c r="V238" s="89"/>
      <c r="W238" s="90"/>
      <c r="X238" s="316"/>
      <c r="Y238" s="316"/>
      <c r="Z238" s="316" t="s">
        <v>177</v>
      </c>
      <c r="AA238" s="114"/>
      <c r="AB238" s="151">
        <v>17750000</v>
      </c>
    </row>
    <row r="239" spans="1:28" s="79" customFormat="1" x14ac:dyDescent="0.3">
      <c r="A239" s="381"/>
      <c r="B239" s="378"/>
      <c r="C239" s="334" t="s">
        <v>384</v>
      </c>
      <c r="D239" s="321"/>
      <c r="E239" s="128">
        <f>N239</f>
        <v>14000000</v>
      </c>
      <c r="F239" s="306" t="s">
        <v>383</v>
      </c>
      <c r="G239" s="127"/>
      <c r="H239" s="89"/>
      <c r="I239" s="90"/>
      <c r="J239" s="325"/>
      <c r="K239" s="325"/>
      <c r="L239" s="325" t="s">
        <v>177</v>
      </c>
      <c r="M239" s="114"/>
      <c r="N239" s="151">
        <v>14000000</v>
      </c>
      <c r="O239" s="381"/>
      <c r="P239" s="378"/>
      <c r="Q239" s="334" t="s">
        <v>384</v>
      </c>
      <c r="R239" s="333"/>
      <c r="S239" s="128">
        <f>AB239</f>
        <v>14000000</v>
      </c>
      <c r="T239" s="306" t="s">
        <v>383</v>
      </c>
      <c r="U239" s="127"/>
      <c r="V239" s="89"/>
      <c r="W239" s="90"/>
      <c r="X239" s="325"/>
      <c r="Y239" s="325"/>
      <c r="Z239" s="325" t="s">
        <v>177</v>
      </c>
      <c r="AA239" s="114"/>
      <c r="AB239" s="151">
        <v>14000000</v>
      </c>
    </row>
    <row r="240" spans="1:28" s="79" customFormat="1" x14ac:dyDescent="0.3">
      <c r="A240" s="381"/>
      <c r="B240" s="378"/>
      <c r="C240" s="324" t="s">
        <v>367</v>
      </c>
      <c r="D240" s="321"/>
      <c r="E240" s="128">
        <f>N240</f>
        <v>0</v>
      </c>
      <c r="F240" s="306" t="s">
        <v>368</v>
      </c>
      <c r="G240" s="127"/>
      <c r="H240" s="89"/>
      <c r="I240" s="90"/>
      <c r="J240" s="325"/>
      <c r="K240" s="325"/>
      <c r="L240" s="325" t="s">
        <v>177</v>
      </c>
      <c r="M240" s="114"/>
      <c r="N240" s="151">
        <v>0</v>
      </c>
      <c r="O240" s="381"/>
      <c r="P240" s="378"/>
      <c r="Q240" s="324" t="s">
        <v>367</v>
      </c>
      <c r="R240" s="321"/>
      <c r="S240" s="128">
        <f>AB240</f>
        <v>30000000</v>
      </c>
      <c r="T240" s="306" t="s">
        <v>368</v>
      </c>
      <c r="U240" s="127"/>
      <c r="V240" s="89"/>
      <c r="W240" s="90"/>
      <c r="X240" s="325"/>
      <c r="Y240" s="325"/>
      <c r="Z240" s="325" t="s">
        <v>177</v>
      </c>
      <c r="AA240" s="114"/>
      <c r="AB240" s="151">
        <v>30000000</v>
      </c>
    </row>
    <row r="241" spans="1:28" s="79" customFormat="1" x14ac:dyDescent="0.3">
      <c r="A241" s="381"/>
      <c r="B241" s="378"/>
      <c r="C241" s="323" t="s">
        <v>369</v>
      </c>
      <c r="D241" s="322"/>
      <c r="E241" s="371">
        <f>N243</f>
        <v>0</v>
      </c>
      <c r="F241" s="327" t="s">
        <v>370</v>
      </c>
      <c r="G241" s="83"/>
      <c r="H241" s="103"/>
      <c r="I241" s="110"/>
      <c r="J241" s="84"/>
      <c r="K241" s="84"/>
      <c r="L241" s="87" t="s">
        <v>177</v>
      </c>
      <c r="M241" s="104"/>
      <c r="N241" s="149">
        <v>0</v>
      </c>
      <c r="O241" s="381"/>
      <c r="P241" s="378"/>
      <c r="Q241" s="323" t="s">
        <v>369</v>
      </c>
      <c r="R241" s="322"/>
      <c r="S241" s="371">
        <f>AB243</f>
        <v>82000000</v>
      </c>
      <c r="T241" s="327" t="s">
        <v>370</v>
      </c>
      <c r="U241" s="83"/>
      <c r="V241" s="103"/>
      <c r="W241" s="110"/>
      <c r="X241" s="84"/>
      <c r="Y241" s="84"/>
      <c r="Z241" s="87" t="s">
        <v>177</v>
      </c>
      <c r="AA241" s="104"/>
      <c r="AB241" s="149">
        <v>80000000</v>
      </c>
    </row>
    <row r="242" spans="1:28" s="79" customFormat="1" x14ac:dyDescent="0.3">
      <c r="A242" s="381"/>
      <c r="B242" s="378"/>
      <c r="C242" s="192"/>
      <c r="D242" s="323"/>
      <c r="E242" s="372"/>
      <c r="F242" s="192"/>
      <c r="G242" s="86"/>
      <c r="H242" s="93"/>
      <c r="I242" s="229"/>
      <c r="J242" s="87"/>
      <c r="K242" s="87"/>
      <c r="L242" s="87" t="s">
        <v>160</v>
      </c>
      <c r="M242" s="96"/>
      <c r="N242" s="147">
        <v>0</v>
      </c>
      <c r="O242" s="381"/>
      <c r="P242" s="378"/>
      <c r="Q242" s="192"/>
      <c r="R242" s="323"/>
      <c r="S242" s="372"/>
      <c r="T242" s="192"/>
      <c r="U242" s="86"/>
      <c r="V242" s="93"/>
      <c r="W242" s="229"/>
      <c r="X242" s="87"/>
      <c r="Y242" s="87"/>
      <c r="Z242" s="87" t="s">
        <v>160</v>
      </c>
      <c r="AA242" s="96"/>
      <c r="AB242" s="147">
        <v>2000000</v>
      </c>
    </row>
    <row r="243" spans="1:28" s="79" customFormat="1" x14ac:dyDescent="0.3">
      <c r="A243" s="381"/>
      <c r="B243" s="378"/>
      <c r="C243" s="157"/>
      <c r="D243" s="324"/>
      <c r="E243" s="373"/>
      <c r="F243" s="157"/>
      <c r="G243" s="129"/>
      <c r="H243" s="97"/>
      <c r="I243" s="98"/>
      <c r="J243" s="102"/>
      <c r="K243" s="102"/>
      <c r="L243" s="101"/>
      <c r="M243" s="96"/>
      <c r="N243" s="148">
        <f>SUM(N241:N242)</f>
        <v>0</v>
      </c>
      <c r="O243" s="381"/>
      <c r="P243" s="378"/>
      <c r="Q243" s="157"/>
      <c r="R243" s="324"/>
      <c r="S243" s="373"/>
      <c r="T243" s="157"/>
      <c r="U243" s="129"/>
      <c r="V243" s="97"/>
      <c r="W243" s="98"/>
      <c r="X243" s="102"/>
      <c r="Y243" s="102"/>
      <c r="Z243" s="101"/>
      <c r="AA243" s="96"/>
      <c r="AB243" s="283">
        <f>SUM(AB241:AB242)</f>
        <v>82000000</v>
      </c>
    </row>
    <row r="244" spans="1:28" s="79" customFormat="1" x14ac:dyDescent="0.3">
      <c r="A244" s="381"/>
      <c r="B244" s="378"/>
      <c r="C244" s="323" t="s">
        <v>371</v>
      </c>
      <c r="D244" s="322"/>
      <c r="E244" s="371">
        <f>N246</f>
        <v>0</v>
      </c>
      <c r="F244" s="327" t="s">
        <v>372</v>
      </c>
      <c r="G244" s="83"/>
      <c r="H244" s="103"/>
      <c r="I244" s="110"/>
      <c r="J244" s="84"/>
      <c r="K244" s="84"/>
      <c r="L244" s="87" t="s">
        <v>177</v>
      </c>
      <c r="M244" s="104"/>
      <c r="N244" s="149">
        <v>0</v>
      </c>
      <c r="O244" s="381"/>
      <c r="P244" s="378"/>
      <c r="Q244" s="323" t="s">
        <v>371</v>
      </c>
      <c r="R244" s="322"/>
      <c r="S244" s="371">
        <f>AB246</f>
        <v>920078320</v>
      </c>
      <c r="T244" s="327" t="s">
        <v>372</v>
      </c>
      <c r="U244" s="83"/>
      <c r="V244" s="103"/>
      <c r="W244" s="110"/>
      <c r="X244" s="84"/>
      <c r="Y244" s="84"/>
      <c r="Z244" s="87" t="s">
        <v>177</v>
      </c>
      <c r="AA244" s="104"/>
      <c r="AB244" s="149">
        <v>920000000</v>
      </c>
    </row>
    <row r="245" spans="1:28" s="79" customFormat="1" x14ac:dyDescent="0.3">
      <c r="A245" s="381"/>
      <c r="B245" s="378"/>
      <c r="C245" s="192"/>
      <c r="D245" s="323"/>
      <c r="E245" s="372"/>
      <c r="F245" s="192"/>
      <c r="G245" s="86"/>
      <c r="H245" s="93"/>
      <c r="I245" s="229"/>
      <c r="J245" s="87"/>
      <c r="K245" s="87"/>
      <c r="L245" s="87" t="s">
        <v>160</v>
      </c>
      <c r="M245" s="96"/>
      <c r="N245" s="147">
        <v>0</v>
      </c>
      <c r="O245" s="381"/>
      <c r="P245" s="378"/>
      <c r="Q245" s="192"/>
      <c r="R245" s="323"/>
      <c r="S245" s="372"/>
      <c r="T245" s="192"/>
      <c r="U245" s="86"/>
      <c r="V245" s="93"/>
      <c r="W245" s="229"/>
      <c r="X245" s="87"/>
      <c r="Y245" s="87"/>
      <c r="Z245" s="87" t="s">
        <v>160</v>
      </c>
      <c r="AA245" s="96"/>
      <c r="AB245" s="147">
        <v>78320</v>
      </c>
    </row>
    <row r="246" spans="1:28" s="79" customFormat="1" x14ac:dyDescent="0.3">
      <c r="A246" s="381"/>
      <c r="B246" s="378"/>
      <c r="C246" s="157"/>
      <c r="D246" s="324"/>
      <c r="E246" s="373"/>
      <c r="F246" s="157"/>
      <c r="G246" s="129"/>
      <c r="H246" s="97"/>
      <c r="I246" s="98"/>
      <c r="J246" s="102"/>
      <c r="K246" s="102"/>
      <c r="L246" s="101"/>
      <c r="M246" s="96"/>
      <c r="N246" s="148">
        <f>SUM(N244:N245)</f>
        <v>0</v>
      </c>
      <c r="O246" s="381"/>
      <c r="P246" s="378"/>
      <c r="Q246" s="157"/>
      <c r="R246" s="324"/>
      <c r="S246" s="373"/>
      <c r="T246" s="157"/>
      <c r="U246" s="129"/>
      <c r="V246" s="97"/>
      <c r="W246" s="98"/>
      <c r="X246" s="102"/>
      <c r="Y246" s="102"/>
      <c r="Z246" s="101"/>
      <c r="AA246" s="96"/>
      <c r="AB246" s="148">
        <f>SUM(AB244:AB245)</f>
        <v>920078320</v>
      </c>
    </row>
    <row r="247" spans="1:28" s="79" customFormat="1" x14ac:dyDescent="0.3">
      <c r="A247" s="381"/>
      <c r="B247" s="378"/>
      <c r="C247" s="385" t="s">
        <v>13</v>
      </c>
      <c r="D247" s="386"/>
      <c r="E247" s="387">
        <f>N247</f>
        <v>90000000</v>
      </c>
      <c r="F247" s="200" t="s">
        <v>376</v>
      </c>
      <c r="G247" s="86"/>
      <c r="H247" s="93"/>
      <c r="I247" s="229"/>
      <c r="J247" s="87"/>
      <c r="K247" s="87"/>
      <c r="L247" s="95"/>
      <c r="M247" s="104"/>
      <c r="N247" s="150">
        <v>90000000</v>
      </c>
      <c r="O247" s="381"/>
      <c r="P247" s="378"/>
      <c r="Q247" s="385" t="s">
        <v>13</v>
      </c>
      <c r="R247" s="386"/>
      <c r="S247" s="387">
        <f>AB250</f>
        <v>39970000</v>
      </c>
      <c r="T247" s="200" t="s">
        <v>373</v>
      </c>
      <c r="U247" s="86"/>
      <c r="V247" s="93"/>
      <c r="W247" s="229"/>
      <c r="X247" s="87"/>
      <c r="Y247" s="87"/>
      <c r="Z247" s="95" t="s">
        <v>374</v>
      </c>
      <c r="AA247" s="104"/>
      <c r="AB247" s="150">
        <v>14250000</v>
      </c>
    </row>
    <row r="248" spans="1:28" s="79" customFormat="1" x14ac:dyDescent="0.3">
      <c r="A248" s="381"/>
      <c r="B248" s="378"/>
      <c r="C248" s="326"/>
      <c r="D248" s="329"/>
      <c r="E248" s="388"/>
      <c r="F248" s="200"/>
      <c r="G248" s="86"/>
      <c r="H248" s="93"/>
      <c r="I248" s="229"/>
      <c r="J248" s="87"/>
      <c r="K248" s="87"/>
      <c r="L248" s="95"/>
      <c r="M248" s="96"/>
      <c r="N248" s="150"/>
      <c r="O248" s="381"/>
      <c r="P248" s="378"/>
      <c r="Q248" s="326"/>
      <c r="R248" s="329"/>
      <c r="S248" s="388"/>
      <c r="T248" s="200" t="s">
        <v>375</v>
      </c>
      <c r="U248" s="86"/>
      <c r="V248" s="93"/>
      <c r="W248" s="229"/>
      <c r="X248" s="87"/>
      <c r="Y248" s="87"/>
      <c r="Z248" s="95" t="s">
        <v>374</v>
      </c>
      <c r="AA248" s="96"/>
      <c r="AB248" s="150">
        <v>12740000</v>
      </c>
    </row>
    <row r="249" spans="1:28" s="79" customFormat="1" x14ac:dyDescent="0.3">
      <c r="A249" s="381"/>
      <c r="B249" s="378"/>
      <c r="C249" s="326"/>
      <c r="D249" s="329"/>
      <c r="E249" s="388"/>
      <c r="F249" s="200"/>
      <c r="G249" s="86"/>
      <c r="H249" s="93"/>
      <c r="I249" s="229"/>
      <c r="J249" s="87"/>
      <c r="K249" s="87"/>
      <c r="L249" s="95"/>
      <c r="M249" s="96"/>
      <c r="N249" s="150"/>
      <c r="O249" s="381"/>
      <c r="P249" s="378"/>
      <c r="Q249" s="326"/>
      <c r="R249" s="329"/>
      <c r="S249" s="388"/>
      <c r="T249" s="200" t="s">
        <v>377</v>
      </c>
      <c r="U249" s="86"/>
      <c r="V249" s="93"/>
      <c r="W249" s="229"/>
      <c r="X249" s="87"/>
      <c r="Y249" s="87"/>
      <c r="Z249" s="95" t="s">
        <v>378</v>
      </c>
      <c r="AA249" s="96"/>
      <c r="AB249" s="150">
        <v>12980000</v>
      </c>
    </row>
    <row r="250" spans="1:28" s="79" customFormat="1" x14ac:dyDescent="0.3">
      <c r="A250" s="381"/>
      <c r="B250" s="378"/>
      <c r="C250" s="374"/>
      <c r="D250" s="375"/>
      <c r="E250" s="389"/>
      <c r="F250" s="130"/>
      <c r="G250" s="129"/>
      <c r="H250" s="97"/>
      <c r="I250" s="98"/>
      <c r="J250" s="102"/>
      <c r="K250" s="102"/>
      <c r="L250" s="101"/>
      <c r="M250" s="100"/>
      <c r="N250" s="148"/>
      <c r="O250" s="381"/>
      <c r="P250" s="378"/>
      <c r="Q250" s="374"/>
      <c r="R250" s="375"/>
      <c r="S250" s="389"/>
      <c r="T250" s="130"/>
      <c r="U250" s="129"/>
      <c r="V250" s="97"/>
      <c r="W250" s="98"/>
      <c r="X250" s="102"/>
      <c r="Y250" s="102"/>
      <c r="Z250" s="101"/>
      <c r="AA250" s="100"/>
      <c r="AB250" s="148">
        <f>SUM(AB247:AB249)</f>
        <v>39970000</v>
      </c>
    </row>
    <row r="251" spans="1:28" x14ac:dyDescent="0.3">
      <c r="A251" s="380" t="s">
        <v>177</v>
      </c>
      <c r="B251" s="377" t="s">
        <v>177</v>
      </c>
      <c r="C251" s="377" t="s">
        <v>177</v>
      </c>
      <c r="D251" s="378"/>
      <c r="E251" s="371">
        <f>N257</f>
        <v>256280000</v>
      </c>
      <c r="F251" s="238" t="s">
        <v>349</v>
      </c>
      <c r="G251" s="238"/>
      <c r="H251" s="93">
        <v>3000000</v>
      </c>
      <c r="I251" s="229"/>
      <c r="J251" s="257"/>
      <c r="K251" s="229" t="s">
        <v>2</v>
      </c>
      <c r="L251" s="307">
        <v>17</v>
      </c>
      <c r="M251" s="259" t="s">
        <v>224</v>
      </c>
      <c r="N251" s="147">
        <v>51000000</v>
      </c>
      <c r="O251" s="380" t="s">
        <v>177</v>
      </c>
      <c r="P251" s="377" t="s">
        <v>177</v>
      </c>
      <c r="Q251" s="377" t="s">
        <v>177</v>
      </c>
      <c r="R251" s="377"/>
      <c r="S251" s="371">
        <f>AB257</f>
        <v>256280000</v>
      </c>
      <c r="T251" s="238" t="s">
        <v>349</v>
      </c>
      <c r="U251" s="238"/>
      <c r="V251" s="93">
        <v>3000000</v>
      </c>
      <c r="W251" s="229"/>
      <c r="X251" s="257"/>
      <c r="Y251" s="229" t="s">
        <v>2</v>
      </c>
      <c r="Z251" s="307">
        <v>17</v>
      </c>
      <c r="AA251" s="259" t="s">
        <v>224</v>
      </c>
      <c r="AB251" s="147">
        <v>51000000</v>
      </c>
    </row>
    <row r="252" spans="1:28" x14ac:dyDescent="0.3">
      <c r="A252" s="381"/>
      <c r="B252" s="378"/>
      <c r="C252" s="378"/>
      <c r="D252" s="378"/>
      <c r="E252" s="372"/>
      <c r="F252" s="238" t="s">
        <v>350</v>
      </c>
      <c r="G252" s="238"/>
      <c r="H252" s="93">
        <v>1000000</v>
      </c>
      <c r="I252" s="229"/>
      <c r="J252" s="257"/>
      <c r="K252" s="229" t="s">
        <v>2</v>
      </c>
      <c r="L252" s="307">
        <v>17</v>
      </c>
      <c r="M252" s="259" t="s">
        <v>224</v>
      </c>
      <c r="N252" s="147">
        <v>17000000</v>
      </c>
      <c r="O252" s="381"/>
      <c r="P252" s="378"/>
      <c r="Q252" s="378"/>
      <c r="R252" s="378"/>
      <c r="S252" s="372"/>
      <c r="T252" s="238" t="s">
        <v>350</v>
      </c>
      <c r="U252" s="238"/>
      <c r="V252" s="93">
        <v>1000000</v>
      </c>
      <c r="W252" s="229"/>
      <c r="X252" s="257"/>
      <c r="Y252" s="229" t="s">
        <v>2</v>
      </c>
      <c r="Z252" s="307">
        <v>17</v>
      </c>
      <c r="AA252" s="259" t="s">
        <v>224</v>
      </c>
      <c r="AB252" s="147">
        <v>17000000</v>
      </c>
    </row>
    <row r="253" spans="1:28" x14ac:dyDescent="0.3">
      <c r="A253" s="381"/>
      <c r="B253" s="378"/>
      <c r="C253" s="378"/>
      <c r="D253" s="378"/>
      <c r="E253" s="372"/>
      <c r="F253" s="238" t="s">
        <v>351</v>
      </c>
      <c r="G253" s="238"/>
      <c r="H253" s="93"/>
      <c r="I253" s="229"/>
      <c r="J253" s="257"/>
      <c r="K253" s="259"/>
      <c r="L253" s="307"/>
      <c r="M253" s="259"/>
      <c r="N253" s="147">
        <v>50000000</v>
      </c>
      <c r="O253" s="381"/>
      <c r="P253" s="378"/>
      <c r="Q253" s="378"/>
      <c r="R253" s="378"/>
      <c r="S253" s="372"/>
      <c r="T253" s="238" t="s">
        <v>351</v>
      </c>
      <c r="U253" s="238"/>
      <c r="V253" s="93"/>
      <c r="W253" s="229"/>
      <c r="X253" s="257"/>
      <c r="Y253" s="259"/>
      <c r="Z253" s="307"/>
      <c r="AA253" s="259"/>
      <c r="AB253" s="147">
        <v>50000000</v>
      </c>
    </row>
    <row r="254" spans="1:28" s="79" customFormat="1" x14ac:dyDescent="0.3">
      <c r="A254" s="381"/>
      <c r="B254" s="378"/>
      <c r="C254" s="378"/>
      <c r="D254" s="378"/>
      <c r="E254" s="372"/>
      <c r="F254" s="238" t="s">
        <v>352</v>
      </c>
      <c r="G254" s="238"/>
      <c r="H254" s="93"/>
      <c r="I254" s="229"/>
      <c r="J254" s="257"/>
      <c r="K254" s="259"/>
      <c r="L254" s="307"/>
      <c r="M254" s="259"/>
      <c r="N254" s="147">
        <v>10000000</v>
      </c>
      <c r="O254" s="381"/>
      <c r="P254" s="378"/>
      <c r="Q254" s="378"/>
      <c r="R254" s="378"/>
      <c r="S254" s="372"/>
      <c r="T254" s="238" t="s">
        <v>352</v>
      </c>
      <c r="U254" s="238"/>
      <c r="V254" s="93"/>
      <c r="W254" s="229"/>
      <c r="X254" s="257"/>
      <c r="Y254" s="259"/>
      <c r="Z254" s="307"/>
      <c r="AA254" s="259"/>
      <c r="AB254" s="147">
        <v>10000000</v>
      </c>
    </row>
    <row r="255" spans="1:28" s="79" customFormat="1" x14ac:dyDescent="0.3">
      <c r="A255" s="381"/>
      <c r="B255" s="378"/>
      <c r="C255" s="378"/>
      <c r="D255" s="378"/>
      <c r="E255" s="372"/>
      <c r="F255" s="265" t="s">
        <v>207</v>
      </c>
      <c r="G255" s="238"/>
      <c r="H255" s="93"/>
      <c r="I255" s="229"/>
      <c r="J255" s="257"/>
      <c r="K255" s="259"/>
      <c r="L255" s="307"/>
      <c r="M255" s="259"/>
      <c r="N255" s="147">
        <v>123280000</v>
      </c>
      <c r="O255" s="381"/>
      <c r="P255" s="378"/>
      <c r="Q255" s="378"/>
      <c r="R255" s="378"/>
      <c r="S255" s="372"/>
      <c r="T255" s="265" t="s">
        <v>207</v>
      </c>
      <c r="U255" s="238"/>
      <c r="V255" s="93"/>
      <c r="W255" s="229"/>
      <c r="X255" s="257"/>
      <c r="Y255" s="259"/>
      <c r="Z255" s="307"/>
      <c r="AA255" s="259"/>
      <c r="AB255" s="147">
        <v>123280000</v>
      </c>
    </row>
    <row r="256" spans="1:28" x14ac:dyDescent="0.3">
      <c r="A256" s="381"/>
      <c r="B256" s="378"/>
      <c r="C256" s="378"/>
      <c r="D256" s="378"/>
      <c r="E256" s="372"/>
      <c r="F256" s="238" t="s">
        <v>353</v>
      </c>
      <c r="G256" s="238"/>
      <c r="H256" s="93"/>
      <c r="I256" s="229"/>
      <c r="J256" s="257"/>
      <c r="K256" s="259"/>
      <c r="L256" s="307"/>
      <c r="M256" s="259"/>
      <c r="N256" s="147">
        <v>5000000</v>
      </c>
      <c r="O256" s="381"/>
      <c r="P256" s="378"/>
      <c r="Q256" s="378"/>
      <c r="R256" s="378"/>
      <c r="S256" s="372"/>
      <c r="T256" s="238" t="s">
        <v>353</v>
      </c>
      <c r="U256" s="238"/>
      <c r="V256" s="93"/>
      <c r="W256" s="229"/>
      <c r="X256" s="257"/>
      <c r="Y256" s="259"/>
      <c r="Z256" s="307"/>
      <c r="AA256" s="259"/>
      <c r="AB256" s="147">
        <v>5000000</v>
      </c>
    </row>
    <row r="257" spans="1:28" x14ac:dyDescent="0.3">
      <c r="A257" s="382"/>
      <c r="B257" s="379"/>
      <c r="C257" s="379"/>
      <c r="D257" s="379"/>
      <c r="E257" s="373"/>
      <c r="F257" s="238"/>
      <c r="G257" s="238"/>
      <c r="H257" s="93"/>
      <c r="I257" s="229"/>
      <c r="J257" s="266"/>
      <c r="K257" s="266"/>
      <c r="L257" s="261" t="s">
        <v>51</v>
      </c>
      <c r="M257" s="259"/>
      <c r="N257" s="283">
        <f>SUM(N251:N256)</f>
        <v>256280000</v>
      </c>
      <c r="O257" s="382"/>
      <c r="P257" s="379"/>
      <c r="Q257" s="379"/>
      <c r="R257" s="379"/>
      <c r="S257" s="373"/>
      <c r="T257" s="238"/>
      <c r="U257" s="238"/>
      <c r="V257" s="93"/>
      <c r="W257" s="229"/>
      <c r="X257" s="266"/>
      <c r="Y257" s="266"/>
      <c r="Z257" s="261" t="s">
        <v>51</v>
      </c>
      <c r="AA257" s="259"/>
      <c r="AB257" s="283">
        <f>SUM(AB251:AB256)</f>
        <v>256280000</v>
      </c>
    </row>
    <row r="258" spans="1:28" x14ac:dyDescent="0.3">
      <c r="A258" s="392" t="s">
        <v>188</v>
      </c>
      <c r="B258" s="393" t="s">
        <v>188</v>
      </c>
      <c r="C258" s="392" t="s">
        <v>188</v>
      </c>
      <c r="D258" s="393"/>
      <c r="E258" s="383">
        <f>N263</f>
        <v>529256948</v>
      </c>
      <c r="F258" s="246" t="s">
        <v>354</v>
      </c>
      <c r="G258" s="247"/>
      <c r="H258" s="103"/>
      <c r="I258" s="110"/>
      <c r="J258" s="299"/>
      <c r="K258" s="299"/>
      <c r="L258" s="299"/>
      <c r="M258" s="247"/>
      <c r="N258" s="147">
        <v>322730291</v>
      </c>
      <c r="O258" s="392" t="s">
        <v>188</v>
      </c>
      <c r="P258" s="393" t="s">
        <v>188</v>
      </c>
      <c r="Q258" s="392" t="s">
        <v>188</v>
      </c>
      <c r="R258" s="393"/>
      <c r="S258" s="383">
        <f>AB263</f>
        <v>525523118</v>
      </c>
      <c r="T258" s="246" t="s">
        <v>354</v>
      </c>
      <c r="U258" s="247"/>
      <c r="V258" s="103"/>
      <c r="W258" s="110"/>
      <c r="X258" s="299"/>
      <c r="Y258" s="299"/>
      <c r="Z258" s="299"/>
      <c r="AA258" s="247"/>
      <c r="AB258" s="147">
        <v>322730291</v>
      </c>
    </row>
    <row r="259" spans="1:28" x14ac:dyDescent="0.3">
      <c r="A259" s="392"/>
      <c r="B259" s="393"/>
      <c r="C259" s="392"/>
      <c r="D259" s="393"/>
      <c r="E259" s="384"/>
      <c r="F259" s="265" t="s">
        <v>355</v>
      </c>
      <c r="G259" s="238"/>
      <c r="H259" s="93"/>
      <c r="I259" s="229"/>
      <c r="J259" s="266"/>
      <c r="K259" s="266"/>
      <c r="L259" s="266"/>
      <c r="M259" s="238"/>
      <c r="N259" s="147">
        <v>119713757</v>
      </c>
      <c r="O259" s="392"/>
      <c r="P259" s="393"/>
      <c r="Q259" s="392"/>
      <c r="R259" s="393"/>
      <c r="S259" s="384"/>
      <c r="T259" s="265" t="s">
        <v>355</v>
      </c>
      <c r="U259" s="238"/>
      <c r="V259" s="93"/>
      <c r="W259" s="229"/>
      <c r="X259" s="266"/>
      <c r="Y259" s="266"/>
      <c r="Z259" s="266"/>
      <c r="AA259" s="238"/>
      <c r="AB259" s="147">
        <v>116098297</v>
      </c>
    </row>
    <row r="260" spans="1:28" x14ac:dyDescent="0.3">
      <c r="A260" s="392"/>
      <c r="B260" s="393"/>
      <c r="C260" s="392"/>
      <c r="D260" s="393"/>
      <c r="E260" s="384"/>
      <c r="F260" s="308" t="s">
        <v>356</v>
      </c>
      <c r="G260" s="238"/>
      <c r="H260" s="93"/>
      <c r="I260" s="229"/>
      <c r="J260" s="266"/>
      <c r="K260" s="266"/>
      <c r="L260" s="266"/>
      <c r="M260" s="238"/>
      <c r="N260" s="147">
        <v>80000000</v>
      </c>
      <c r="O260" s="392"/>
      <c r="P260" s="393"/>
      <c r="Q260" s="392"/>
      <c r="R260" s="393"/>
      <c r="S260" s="384"/>
      <c r="T260" s="308" t="s">
        <v>356</v>
      </c>
      <c r="U260" s="238"/>
      <c r="V260" s="93"/>
      <c r="W260" s="229"/>
      <c r="X260" s="266"/>
      <c r="Y260" s="266"/>
      <c r="Z260" s="266"/>
      <c r="AA260" s="238"/>
      <c r="AB260" s="147">
        <v>80000000</v>
      </c>
    </row>
    <row r="261" spans="1:28" x14ac:dyDescent="0.3">
      <c r="A261" s="392"/>
      <c r="B261" s="393"/>
      <c r="C261" s="392"/>
      <c r="D261" s="393"/>
      <c r="E261" s="384"/>
      <c r="F261" s="265" t="s">
        <v>357</v>
      </c>
      <c r="G261" s="238"/>
      <c r="H261" s="93"/>
      <c r="I261" s="229"/>
      <c r="J261" s="266"/>
      <c r="K261" s="266"/>
      <c r="L261" s="266"/>
      <c r="M261" s="238"/>
      <c r="N261" s="147">
        <v>5812900</v>
      </c>
      <c r="O261" s="392"/>
      <c r="P261" s="393"/>
      <c r="Q261" s="392"/>
      <c r="R261" s="393"/>
      <c r="S261" s="384"/>
      <c r="T261" s="265" t="s">
        <v>357</v>
      </c>
      <c r="U261" s="238"/>
      <c r="V261" s="93"/>
      <c r="W261" s="229"/>
      <c r="X261" s="266"/>
      <c r="Y261" s="266"/>
      <c r="Z261" s="266"/>
      <c r="AA261" s="238"/>
      <c r="AB261" s="147">
        <v>5694530</v>
      </c>
    </row>
    <row r="262" spans="1:28" x14ac:dyDescent="0.3">
      <c r="A262" s="392"/>
      <c r="B262" s="393"/>
      <c r="C262" s="392"/>
      <c r="D262" s="393"/>
      <c r="E262" s="384"/>
      <c r="F262" s="265" t="s">
        <v>358</v>
      </c>
      <c r="G262" s="238"/>
      <c r="H262" s="93"/>
      <c r="I262" s="229"/>
      <c r="J262" s="266"/>
      <c r="K262" s="266"/>
      <c r="L262" s="266"/>
      <c r="M262" s="238"/>
      <c r="N262" s="147">
        <v>1000000</v>
      </c>
      <c r="O262" s="392"/>
      <c r="P262" s="393"/>
      <c r="Q262" s="392"/>
      <c r="R262" s="393"/>
      <c r="S262" s="384"/>
      <c r="T262" s="265" t="s">
        <v>358</v>
      </c>
      <c r="U262" s="238"/>
      <c r="V262" s="93"/>
      <c r="W262" s="229"/>
      <c r="X262" s="266"/>
      <c r="Y262" s="266"/>
      <c r="Z262" s="266"/>
      <c r="AA262" s="238"/>
      <c r="AB262" s="147">
        <v>1000000</v>
      </c>
    </row>
    <row r="263" spans="1:28" x14ac:dyDescent="0.3">
      <c r="A263" s="392"/>
      <c r="B263" s="393"/>
      <c r="C263" s="392"/>
      <c r="D263" s="393"/>
      <c r="E263" s="384"/>
      <c r="F263" s="253"/>
      <c r="G263" s="242"/>
      <c r="H263" s="97"/>
      <c r="I263" s="98"/>
      <c r="J263" s="254"/>
      <c r="K263" s="254"/>
      <c r="L263" s="245" t="s">
        <v>51</v>
      </c>
      <c r="M263" s="244"/>
      <c r="N263" s="283">
        <f>SUM(N258:N262)</f>
        <v>529256948</v>
      </c>
      <c r="O263" s="392"/>
      <c r="P263" s="393"/>
      <c r="Q263" s="392"/>
      <c r="R263" s="393"/>
      <c r="S263" s="384"/>
      <c r="T263" s="253"/>
      <c r="U263" s="242"/>
      <c r="V263" s="97"/>
      <c r="W263" s="98"/>
      <c r="X263" s="254"/>
      <c r="Y263" s="254"/>
      <c r="Z263" s="245" t="s">
        <v>51</v>
      </c>
      <c r="AA263" s="244"/>
      <c r="AB263" s="283">
        <f>SUM(AB258:AB262)</f>
        <v>525523118</v>
      </c>
    </row>
    <row r="264" spans="1:28" x14ac:dyDescent="0.3">
      <c r="A264" s="392" t="s">
        <v>189</v>
      </c>
      <c r="B264" s="393" t="s">
        <v>189</v>
      </c>
      <c r="C264" s="393" t="s">
        <v>189</v>
      </c>
      <c r="D264" s="393"/>
      <c r="E264" s="383">
        <f>N265</f>
        <v>0</v>
      </c>
      <c r="F264" s="82"/>
      <c r="G264" s="83"/>
      <c r="H264" s="103"/>
      <c r="I264" s="110"/>
      <c r="J264" s="84"/>
      <c r="K264" s="84"/>
      <c r="L264" s="84"/>
      <c r="M264" s="83"/>
      <c r="N264" s="147"/>
      <c r="O264" s="392" t="s">
        <v>189</v>
      </c>
      <c r="P264" s="393" t="s">
        <v>189</v>
      </c>
      <c r="Q264" s="393" t="s">
        <v>189</v>
      </c>
      <c r="R264" s="393"/>
      <c r="S264" s="383">
        <f>AB265</f>
        <v>0</v>
      </c>
      <c r="T264" s="82"/>
      <c r="U264" s="83"/>
      <c r="V264" s="103"/>
      <c r="W264" s="110"/>
      <c r="X264" s="84"/>
      <c r="Y264" s="84"/>
      <c r="Z264" s="84"/>
      <c r="AA264" s="83"/>
      <c r="AB264" s="147">
        <v>0</v>
      </c>
    </row>
    <row r="265" spans="1:28" x14ac:dyDescent="0.3">
      <c r="A265" s="392"/>
      <c r="B265" s="393"/>
      <c r="C265" s="393"/>
      <c r="D265" s="393"/>
      <c r="E265" s="384"/>
      <c r="F265" s="130"/>
      <c r="G265" s="129"/>
      <c r="H265" s="97"/>
      <c r="I265" s="98"/>
      <c r="J265" s="102"/>
      <c r="K265" s="102"/>
      <c r="L265" s="101" t="s">
        <v>92</v>
      </c>
      <c r="M265" s="100"/>
      <c r="N265" s="148">
        <v>0</v>
      </c>
      <c r="O265" s="392"/>
      <c r="P265" s="393"/>
      <c r="Q265" s="393"/>
      <c r="R265" s="393"/>
      <c r="S265" s="384"/>
      <c r="T265" s="130"/>
      <c r="U265" s="129"/>
      <c r="V265" s="97"/>
      <c r="W265" s="98"/>
      <c r="X265" s="102"/>
      <c r="Y265" s="102"/>
      <c r="Z265" s="101" t="s">
        <v>92</v>
      </c>
      <c r="AA265" s="100"/>
      <c r="AB265" s="148">
        <f>AB264</f>
        <v>0</v>
      </c>
    </row>
    <row r="266" spans="1:28" x14ac:dyDescent="0.3">
      <c r="A266" s="176" t="s">
        <v>190</v>
      </c>
      <c r="B266" s="177" t="s">
        <v>190</v>
      </c>
      <c r="C266" s="176" t="s">
        <v>190</v>
      </c>
      <c r="D266" s="177"/>
      <c r="E266" s="128">
        <f>N266</f>
        <v>1000000</v>
      </c>
      <c r="F266" s="129"/>
      <c r="G266" s="129"/>
      <c r="H266" s="97"/>
      <c r="I266" s="98"/>
      <c r="J266" s="102"/>
      <c r="K266" s="102"/>
      <c r="L266" s="101" t="s">
        <v>92</v>
      </c>
      <c r="M266" s="100"/>
      <c r="N266" s="148">
        <v>1000000</v>
      </c>
      <c r="O266" s="176" t="s">
        <v>190</v>
      </c>
      <c r="P266" s="177" t="s">
        <v>190</v>
      </c>
      <c r="Q266" s="176" t="s">
        <v>190</v>
      </c>
      <c r="R266" s="177"/>
      <c r="S266" s="128">
        <f>AB266</f>
        <v>1000000</v>
      </c>
      <c r="T266" s="129"/>
      <c r="U266" s="129"/>
      <c r="V266" s="97"/>
      <c r="W266" s="98"/>
      <c r="X266" s="102"/>
      <c r="Y266" s="102"/>
      <c r="Z266" s="101" t="s">
        <v>92</v>
      </c>
      <c r="AA266" s="100"/>
      <c r="AB266" s="148">
        <v>1000000</v>
      </c>
    </row>
    <row r="267" spans="1:28" x14ac:dyDescent="0.3">
      <c r="A267" s="183" t="s">
        <v>191</v>
      </c>
      <c r="B267" s="88" t="s">
        <v>191</v>
      </c>
      <c r="C267" s="176" t="s">
        <v>191</v>
      </c>
      <c r="D267" s="176"/>
      <c r="E267" s="128">
        <f>N267</f>
        <v>20000000</v>
      </c>
      <c r="F267" s="129"/>
      <c r="G267" s="129"/>
      <c r="H267" s="97"/>
      <c r="I267" s="98"/>
      <c r="J267" s="102"/>
      <c r="K267" s="102"/>
      <c r="L267" s="101" t="s">
        <v>92</v>
      </c>
      <c r="M267" s="100"/>
      <c r="N267" s="148">
        <v>20000000</v>
      </c>
      <c r="O267" s="183" t="s">
        <v>191</v>
      </c>
      <c r="P267" s="88" t="s">
        <v>191</v>
      </c>
      <c r="Q267" s="176" t="s">
        <v>191</v>
      </c>
      <c r="R267" s="176"/>
      <c r="S267" s="128">
        <f>AB267</f>
        <v>20000000</v>
      </c>
      <c r="T267" s="129"/>
      <c r="U267" s="129"/>
      <c r="V267" s="97"/>
      <c r="W267" s="98"/>
      <c r="X267" s="102"/>
      <c r="Y267" s="102"/>
      <c r="Z267" s="101" t="s">
        <v>92</v>
      </c>
      <c r="AA267" s="100"/>
      <c r="AB267" s="148">
        <v>20000000</v>
      </c>
    </row>
    <row r="268" spans="1:28" x14ac:dyDescent="0.3">
      <c r="A268" s="377" t="s">
        <v>192</v>
      </c>
      <c r="B268" s="377" t="s">
        <v>192</v>
      </c>
      <c r="C268" s="189"/>
      <c r="D268" s="176"/>
      <c r="E268" s="156">
        <f>E269+E270</f>
        <v>20000000</v>
      </c>
      <c r="F268" s="157"/>
      <c r="G268" s="157"/>
      <c r="H268" s="158"/>
      <c r="I268" s="159"/>
      <c r="J268" s="160"/>
      <c r="K268" s="160"/>
      <c r="L268" s="161"/>
      <c r="M268" s="162"/>
      <c r="N268" s="163">
        <f>E268</f>
        <v>20000000</v>
      </c>
      <c r="O268" s="377" t="s">
        <v>192</v>
      </c>
      <c r="P268" s="377" t="s">
        <v>192</v>
      </c>
      <c r="Q268" s="189"/>
      <c r="R268" s="176"/>
      <c r="S268" s="156">
        <f>S269+S270</f>
        <v>20000000</v>
      </c>
      <c r="T268" s="157"/>
      <c r="U268" s="157"/>
      <c r="V268" s="158"/>
      <c r="W268" s="159"/>
      <c r="X268" s="160"/>
      <c r="Y268" s="160"/>
      <c r="Z268" s="161"/>
      <c r="AA268" s="162"/>
      <c r="AB268" s="163">
        <f>S268</f>
        <v>20000000</v>
      </c>
    </row>
    <row r="269" spans="1:28" x14ac:dyDescent="0.3">
      <c r="A269" s="378"/>
      <c r="B269" s="378"/>
      <c r="C269" s="189" t="s">
        <v>193</v>
      </c>
      <c r="D269" s="176"/>
      <c r="E269" s="128">
        <f>N269</f>
        <v>10000000</v>
      </c>
      <c r="F269" s="157"/>
      <c r="G269" s="157"/>
      <c r="H269" s="158"/>
      <c r="I269" s="159"/>
      <c r="J269" s="160"/>
      <c r="K269" s="160"/>
      <c r="L269" s="161" t="s">
        <v>92</v>
      </c>
      <c r="M269" s="162"/>
      <c r="N269" s="164">
        <v>10000000</v>
      </c>
      <c r="O269" s="378"/>
      <c r="P269" s="378"/>
      <c r="Q269" s="189" t="s">
        <v>193</v>
      </c>
      <c r="R269" s="176"/>
      <c r="S269" s="128">
        <f>AB269</f>
        <v>10000000</v>
      </c>
      <c r="T269" s="157"/>
      <c r="U269" s="157"/>
      <c r="V269" s="158"/>
      <c r="W269" s="159"/>
      <c r="X269" s="160"/>
      <c r="Y269" s="160"/>
      <c r="Z269" s="161" t="s">
        <v>92</v>
      </c>
      <c r="AA269" s="162"/>
      <c r="AB269" s="164">
        <v>10000000</v>
      </c>
    </row>
    <row r="270" spans="1:28" x14ac:dyDescent="0.3">
      <c r="A270" s="379"/>
      <c r="B270" s="379"/>
      <c r="C270" s="189" t="s">
        <v>194</v>
      </c>
      <c r="D270" s="176"/>
      <c r="E270" s="128">
        <f>N270</f>
        <v>10000000</v>
      </c>
      <c r="F270" s="157"/>
      <c r="G270" s="157"/>
      <c r="H270" s="158"/>
      <c r="I270" s="159"/>
      <c r="J270" s="160"/>
      <c r="K270" s="160"/>
      <c r="L270" s="161" t="s">
        <v>92</v>
      </c>
      <c r="M270" s="162"/>
      <c r="N270" s="164">
        <v>10000000</v>
      </c>
      <c r="O270" s="379"/>
      <c r="P270" s="379"/>
      <c r="Q270" s="189" t="s">
        <v>194</v>
      </c>
      <c r="R270" s="176"/>
      <c r="S270" s="128">
        <f>AB270</f>
        <v>10000000</v>
      </c>
      <c r="T270" s="157"/>
      <c r="U270" s="157"/>
      <c r="V270" s="158"/>
      <c r="W270" s="159"/>
      <c r="X270" s="160"/>
      <c r="Y270" s="160"/>
      <c r="Z270" s="161" t="s">
        <v>92</v>
      </c>
      <c r="AA270" s="162"/>
      <c r="AB270" s="164">
        <v>10000000</v>
      </c>
    </row>
    <row r="275" spans="1:28" x14ac:dyDescent="0.3">
      <c r="A275" s="79"/>
      <c r="B275" s="79"/>
      <c r="C275" s="79"/>
      <c r="D275" s="79"/>
      <c r="E275" s="79"/>
      <c r="F275" s="135"/>
      <c r="G275" s="119"/>
      <c r="H275" s="135"/>
      <c r="I275" s="135"/>
      <c r="J275" s="125"/>
      <c r="K275" s="135"/>
      <c r="L275" s="135"/>
      <c r="M275" s="135"/>
      <c r="N275" s="152"/>
      <c r="T275" s="135"/>
      <c r="U275" s="119"/>
      <c r="V275" s="135"/>
      <c r="W275" s="135"/>
      <c r="X275" s="125"/>
      <c r="Y275" s="135"/>
      <c r="Z275" s="135"/>
      <c r="AA275" s="135"/>
      <c r="AB275" s="152"/>
    </row>
    <row r="276" spans="1:28" x14ac:dyDescent="0.3">
      <c r="A276" s="79"/>
      <c r="B276" s="79"/>
      <c r="C276" s="79"/>
      <c r="D276" s="79"/>
      <c r="E276" s="79"/>
      <c r="F276" s="135"/>
      <c r="G276" s="119"/>
      <c r="H276" s="135"/>
      <c r="I276" s="135"/>
      <c r="J276" s="125"/>
      <c r="K276" s="135"/>
      <c r="L276" s="135"/>
      <c r="M276" s="135"/>
      <c r="N276" s="152"/>
      <c r="T276" s="135"/>
      <c r="U276" s="119"/>
      <c r="V276" s="135"/>
      <c r="W276" s="135"/>
      <c r="X276" s="125"/>
      <c r="Y276" s="135"/>
      <c r="Z276" s="135"/>
      <c r="AA276" s="135"/>
      <c r="AB276" s="152"/>
    </row>
    <row r="277" spans="1:28" x14ac:dyDescent="0.3">
      <c r="A277" s="79"/>
      <c r="B277" s="79"/>
      <c r="C277" s="79"/>
      <c r="D277" s="79"/>
      <c r="E277" s="79"/>
      <c r="F277" s="135"/>
      <c r="G277" s="119"/>
      <c r="H277" s="135"/>
      <c r="I277" s="135"/>
      <c r="J277" s="125"/>
      <c r="K277" s="135"/>
      <c r="L277" s="135"/>
      <c r="M277" s="135"/>
      <c r="N277" s="152"/>
      <c r="T277" s="135"/>
      <c r="U277" s="119"/>
      <c r="V277" s="135"/>
      <c r="W277" s="135"/>
      <c r="X277" s="125"/>
      <c r="Y277" s="135"/>
      <c r="Z277" s="135"/>
      <c r="AA277" s="135"/>
      <c r="AB277" s="152"/>
    </row>
    <row r="278" spans="1:28" x14ac:dyDescent="0.3">
      <c r="A278" s="79"/>
      <c r="B278" s="79"/>
      <c r="C278" s="79"/>
      <c r="D278" s="79"/>
      <c r="E278" s="79"/>
      <c r="F278" s="135"/>
      <c r="G278" s="119"/>
      <c r="H278" s="135"/>
      <c r="I278" s="135"/>
      <c r="J278" s="125"/>
      <c r="K278" s="135"/>
      <c r="L278" s="135"/>
      <c r="M278" s="135"/>
      <c r="N278" s="152"/>
      <c r="T278" s="135"/>
      <c r="U278" s="119"/>
      <c r="V278" s="135"/>
      <c r="W278" s="135"/>
      <c r="X278" s="125"/>
      <c r="Y278" s="135"/>
      <c r="Z278" s="135"/>
      <c r="AA278" s="135"/>
      <c r="AB278" s="152"/>
    </row>
  </sheetData>
  <mergeCells count="238">
    <mergeCell ref="E81:E96"/>
    <mergeCell ref="E228:E230"/>
    <mergeCell ref="S39:S56"/>
    <mergeCell ref="P58:P102"/>
    <mergeCell ref="Q58:Q60"/>
    <mergeCell ref="R58:R60"/>
    <mergeCell ref="E241:E243"/>
    <mergeCell ref="S241:S243"/>
    <mergeCell ref="E244:E246"/>
    <mergeCell ref="S244:S246"/>
    <mergeCell ref="Q97:Q99"/>
    <mergeCell ref="R97:R99"/>
    <mergeCell ref="S97:S99"/>
    <mergeCell ref="Q100:Q102"/>
    <mergeCell ref="R100:R102"/>
    <mergeCell ref="S100:S102"/>
    <mergeCell ref="O104:O120"/>
    <mergeCell ref="P105:P120"/>
    <mergeCell ref="Q105:Q106"/>
    <mergeCell ref="R105:R106"/>
    <mergeCell ref="S105:S106"/>
    <mergeCell ref="Q107:Q110"/>
    <mergeCell ref="R107:R110"/>
    <mergeCell ref="S107:S110"/>
    <mergeCell ref="X15:Z15"/>
    <mergeCell ref="X16:Z16"/>
    <mergeCell ref="X17:Z17"/>
    <mergeCell ref="X18:Z18"/>
    <mergeCell ref="C11:C12"/>
    <mergeCell ref="D11:D12"/>
    <mergeCell ref="E11:E12"/>
    <mergeCell ref="Q11:Q12"/>
    <mergeCell ref="R11:R12"/>
    <mergeCell ref="S11:S12"/>
    <mergeCell ref="A121:A250"/>
    <mergeCell ref="B122:B250"/>
    <mergeCell ref="C123:C152"/>
    <mergeCell ref="E123:E124"/>
    <mergeCell ref="C186:C189"/>
    <mergeCell ref="E186:E189"/>
    <mergeCell ref="S58:S60"/>
    <mergeCell ref="Q61:Q76"/>
    <mergeCell ref="R61:R76"/>
    <mergeCell ref="S61:S76"/>
    <mergeCell ref="Q77:Q80"/>
    <mergeCell ref="R77:R80"/>
    <mergeCell ref="S77:S80"/>
    <mergeCell ref="Q81:Q96"/>
    <mergeCell ref="R81:R96"/>
    <mergeCell ref="S81:S96"/>
    <mergeCell ref="H181:L181"/>
    <mergeCell ref="H182:L182"/>
    <mergeCell ref="H183:L183"/>
    <mergeCell ref="E234:E236"/>
    <mergeCell ref="H178:L178"/>
    <mergeCell ref="H179:L179"/>
    <mergeCell ref="H180:L180"/>
    <mergeCell ref="F173:J173"/>
    <mergeCell ref="C159:C166"/>
    <mergeCell ref="E159:E166"/>
    <mergeCell ref="C167:C172"/>
    <mergeCell ref="E168:E170"/>
    <mergeCell ref="E171:E172"/>
    <mergeCell ref="C173:C185"/>
    <mergeCell ref="E174:E184"/>
    <mergeCell ref="A268:A270"/>
    <mergeCell ref="B268:B270"/>
    <mergeCell ref="A264:A265"/>
    <mergeCell ref="B264:B265"/>
    <mergeCell ref="C264:C265"/>
    <mergeCell ref="D264:D265"/>
    <mergeCell ref="E264:E265"/>
    <mergeCell ref="E222:E223"/>
    <mergeCell ref="A251:A257"/>
    <mergeCell ref="B251:B257"/>
    <mergeCell ref="C251:C257"/>
    <mergeCell ref="D251:D257"/>
    <mergeCell ref="E251:E257"/>
    <mergeCell ref="A258:A263"/>
    <mergeCell ref="B258:B263"/>
    <mergeCell ref="C258:C263"/>
    <mergeCell ref="D258:D263"/>
    <mergeCell ref="C97:C99"/>
    <mergeCell ref="D97:D99"/>
    <mergeCell ref="E97:E99"/>
    <mergeCell ref="C100:C102"/>
    <mergeCell ref="D100:D102"/>
    <mergeCell ref="E100:E102"/>
    <mergeCell ref="E139:E145"/>
    <mergeCell ref="E146:E152"/>
    <mergeCell ref="C153:C158"/>
    <mergeCell ref="E153:E158"/>
    <mergeCell ref="E125:E131"/>
    <mergeCell ref="E132:E138"/>
    <mergeCell ref="A104:A120"/>
    <mergeCell ref="B105:B120"/>
    <mergeCell ref="C105:C106"/>
    <mergeCell ref="D105:D106"/>
    <mergeCell ref="E105:E106"/>
    <mergeCell ref="C107:C110"/>
    <mergeCell ref="D107:D110"/>
    <mergeCell ref="E107:E110"/>
    <mergeCell ref="C111:C120"/>
    <mergeCell ref="D111:D120"/>
    <mergeCell ref="E111:E120"/>
    <mergeCell ref="C20:C30"/>
    <mergeCell ref="D20:D30"/>
    <mergeCell ref="E20:E30"/>
    <mergeCell ref="J15:L15"/>
    <mergeCell ref="J16:L16"/>
    <mergeCell ref="J17:L17"/>
    <mergeCell ref="J18:L18"/>
    <mergeCell ref="B32:B56"/>
    <mergeCell ref="C32:C36"/>
    <mergeCell ref="D32:D36"/>
    <mergeCell ref="E32:E36"/>
    <mergeCell ref="C37:C38"/>
    <mergeCell ref="D37:D38"/>
    <mergeCell ref="E37:E38"/>
    <mergeCell ref="C39:C56"/>
    <mergeCell ref="D39:D56"/>
    <mergeCell ref="E39:E56"/>
    <mergeCell ref="A3:D3"/>
    <mergeCell ref="A5:A102"/>
    <mergeCell ref="B6:B30"/>
    <mergeCell ref="C6:C10"/>
    <mergeCell ref="D6:D10"/>
    <mergeCell ref="E6:E10"/>
    <mergeCell ref="C13:C14"/>
    <mergeCell ref="D13:D14"/>
    <mergeCell ref="E13:E14"/>
    <mergeCell ref="C15:C19"/>
    <mergeCell ref="D15:D19"/>
    <mergeCell ref="E15:E19"/>
    <mergeCell ref="B58:B102"/>
    <mergeCell ref="C58:C60"/>
    <mergeCell ref="D58:D60"/>
    <mergeCell ref="E58:E60"/>
    <mergeCell ref="C61:C76"/>
    <mergeCell ref="D61:D76"/>
    <mergeCell ref="E61:E76"/>
    <mergeCell ref="C77:C80"/>
    <mergeCell ref="D77:D80"/>
    <mergeCell ref="E77:E80"/>
    <mergeCell ref="C81:C96"/>
    <mergeCell ref="D81:D96"/>
    <mergeCell ref="O3:R3"/>
    <mergeCell ref="O5:O102"/>
    <mergeCell ref="P6:P30"/>
    <mergeCell ref="Q6:Q10"/>
    <mergeCell ref="R6:R10"/>
    <mergeCell ref="S6:S10"/>
    <mergeCell ref="Q13:Q14"/>
    <mergeCell ref="R13:R14"/>
    <mergeCell ref="S13:S14"/>
    <mergeCell ref="Q15:Q19"/>
    <mergeCell ref="R15:R19"/>
    <mergeCell ref="S15:S19"/>
    <mergeCell ref="Q20:Q30"/>
    <mergeCell ref="R20:R30"/>
    <mergeCell ref="S20:S30"/>
    <mergeCell ref="P32:P56"/>
    <mergeCell ref="Q32:Q36"/>
    <mergeCell ref="R32:R36"/>
    <mergeCell ref="S32:S36"/>
    <mergeCell ref="Q37:Q38"/>
    <mergeCell ref="R37:R38"/>
    <mergeCell ref="S37:S38"/>
    <mergeCell ref="Q39:Q56"/>
    <mergeCell ref="R39:R56"/>
    <mergeCell ref="Q111:Q120"/>
    <mergeCell ref="R111:R120"/>
    <mergeCell ref="S111:S120"/>
    <mergeCell ref="Q167:Q172"/>
    <mergeCell ref="S168:S170"/>
    <mergeCell ref="S171:S172"/>
    <mergeCell ref="Q173:Q185"/>
    <mergeCell ref="S174:S184"/>
    <mergeCell ref="Q186:Q189"/>
    <mergeCell ref="S186:S189"/>
    <mergeCell ref="S190:S195"/>
    <mergeCell ref="S123:S124"/>
    <mergeCell ref="S125:S131"/>
    <mergeCell ref="S132:S138"/>
    <mergeCell ref="S139:S145"/>
    <mergeCell ref="S146:S152"/>
    <mergeCell ref="Q153:Q158"/>
    <mergeCell ref="S153:S158"/>
    <mergeCell ref="Q159:Q166"/>
    <mergeCell ref="S159:S166"/>
    <mergeCell ref="T173:X173"/>
    <mergeCell ref="O258:O263"/>
    <mergeCell ref="P258:P263"/>
    <mergeCell ref="Q258:Q263"/>
    <mergeCell ref="R258:R263"/>
    <mergeCell ref="S258:S263"/>
    <mergeCell ref="O264:O265"/>
    <mergeCell ref="P264:P265"/>
    <mergeCell ref="Q264:Q265"/>
    <mergeCell ref="R264:R265"/>
    <mergeCell ref="S264:S265"/>
    <mergeCell ref="Q202:Q216"/>
    <mergeCell ref="S202:S216"/>
    <mergeCell ref="S222:S223"/>
    <mergeCell ref="S228:S230"/>
    <mergeCell ref="O251:O257"/>
    <mergeCell ref="P251:P257"/>
    <mergeCell ref="Q251:Q257"/>
    <mergeCell ref="R251:R257"/>
    <mergeCell ref="S251:S257"/>
    <mergeCell ref="O121:O250"/>
    <mergeCell ref="V178:Z178"/>
    <mergeCell ref="P122:P250"/>
    <mergeCell ref="Q123:Q152"/>
    <mergeCell ref="S234:S236"/>
    <mergeCell ref="C250:D250"/>
    <mergeCell ref="Q250:R250"/>
    <mergeCell ref="V179:Z179"/>
    <mergeCell ref="V180:Z180"/>
    <mergeCell ref="V181:Z181"/>
    <mergeCell ref="V182:Z182"/>
    <mergeCell ref="V183:Z183"/>
    <mergeCell ref="O268:O270"/>
    <mergeCell ref="P268:P270"/>
    <mergeCell ref="Q196:Q201"/>
    <mergeCell ref="S196:S201"/>
    <mergeCell ref="C190:C195"/>
    <mergeCell ref="E190:E195"/>
    <mergeCell ref="C196:C201"/>
    <mergeCell ref="E196:E201"/>
    <mergeCell ref="C202:C216"/>
    <mergeCell ref="E202:E216"/>
    <mergeCell ref="E258:E263"/>
    <mergeCell ref="C247:D247"/>
    <mergeCell ref="E247:E250"/>
    <mergeCell ref="Q247:R247"/>
    <mergeCell ref="S247:S250"/>
    <mergeCell ref="Q190:Q195"/>
  </mergeCells>
  <phoneticPr fontId="2" type="noConversion"/>
  <printOptions horizontalCentered="1"/>
  <pageMargins left="7.874015748031496E-2" right="7.874015748031496E-2" top="0.59055118110236227" bottom="0.59055118110236227" header="0.31496062992125984" footer="0.31496062992125984"/>
  <pageSetup paperSize="9" scale="9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2021 추경예산서</vt:lpstr>
      <vt:lpstr>세입</vt:lpstr>
      <vt:lpstr>세출</vt:lpstr>
      <vt:lpstr>'2021 추경예산서'!Print_Area</vt:lpstr>
      <vt:lpstr>세입!Print_Area</vt:lpstr>
      <vt:lpstr>세출!Print_Area</vt:lpstr>
    </vt:vector>
  </TitlesOfParts>
  <Company>사무국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혜진</dc:creator>
  <cp:lastModifiedBy>최 지영</cp:lastModifiedBy>
  <cp:lastPrinted>2021-10-06T07:37:10Z</cp:lastPrinted>
  <dcterms:created xsi:type="dcterms:W3CDTF">2011-01-18T06:46:21Z</dcterms:created>
  <dcterms:modified xsi:type="dcterms:W3CDTF">2022-01-03T01:20:05Z</dcterms:modified>
</cp:coreProperties>
</file>