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최지영\Desktop\"/>
    </mc:Choice>
  </mc:AlternateContent>
  <xr:revisionPtr revIDLastSave="0" documentId="13_ncr:1_{1639F8C2-FDAA-43E9-9819-52B5D7C57854}" xr6:coauthVersionLast="46" xr6:coauthVersionMax="46" xr10:uidLastSave="{00000000-0000-0000-0000-000000000000}"/>
  <bookViews>
    <workbookView xWindow="-120" yWindow="-120" windowWidth="29040" windowHeight="15840" tabRatio="592" xr2:uid="{00000000-000D-0000-FFFF-FFFF00000000}"/>
  </bookViews>
  <sheets>
    <sheet name="2020예산서" sheetId="5" r:id="rId1"/>
    <sheet name="세입" sheetId="3" r:id="rId2"/>
    <sheet name="세출" sheetId="1" r:id="rId3"/>
  </sheets>
  <definedNames>
    <definedName name="_xlnm._FilterDatabase" localSheetId="2" hidden="1">세출!$A$2:$P$2</definedName>
    <definedName name="_xlnm.Print_Area" localSheetId="0">'2020예산서'!$A$1:$L$17</definedName>
    <definedName name="_xlnm.Print_Area" localSheetId="1">세입!$A$1:$G$40</definedName>
    <definedName name="_xlnm.Print_Titles" localSheetId="2">세출!$2:$2</definedName>
  </definedNames>
  <calcPr calcId="181029"/>
</workbook>
</file>

<file path=xl/calcChain.xml><?xml version="1.0" encoding="utf-8"?>
<calcChain xmlns="http://schemas.openxmlformats.org/spreadsheetml/2006/main">
  <c r="L17" i="5" l="1"/>
  <c r="N175" i="1"/>
  <c r="F15" i="5" l="1"/>
  <c r="F14" i="5"/>
  <c r="N118" i="1" l="1"/>
  <c r="N117" i="1"/>
  <c r="N220" i="1" l="1"/>
  <c r="N221" i="1" s="1"/>
  <c r="E219" i="1" s="1"/>
  <c r="N178" i="1" l="1"/>
  <c r="N6" i="1"/>
  <c r="N201" i="1"/>
  <c r="N144" i="1" l="1"/>
  <c r="N145" i="1"/>
  <c r="N95" i="1" l="1"/>
  <c r="N54" i="1"/>
  <c r="N8" i="1" l="1"/>
  <c r="L16" i="5" l="1"/>
  <c r="L15" i="5"/>
  <c r="L14" i="5"/>
  <c r="L13" i="5"/>
  <c r="L12" i="5"/>
  <c r="L11" i="5"/>
  <c r="L10" i="5"/>
  <c r="L9" i="5"/>
  <c r="L8" i="5"/>
  <c r="K7" i="5"/>
  <c r="K6" i="5" s="1"/>
  <c r="J7" i="5"/>
  <c r="J6" i="5" s="1"/>
  <c r="F13" i="5"/>
  <c r="F12" i="5"/>
  <c r="F11" i="5"/>
  <c r="F10" i="5"/>
  <c r="F9" i="5"/>
  <c r="F8" i="5"/>
  <c r="E7" i="5"/>
  <c r="D7" i="5"/>
  <c r="D6" i="5" s="1"/>
  <c r="F7" i="5" l="1"/>
  <c r="L7" i="5"/>
  <c r="L6" i="5"/>
  <c r="E6" i="5"/>
  <c r="F6" i="5" s="1"/>
  <c r="N36" i="1" l="1"/>
  <c r="N28" i="1"/>
  <c r="N232" i="1" l="1"/>
  <c r="E230" i="1" s="1"/>
  <c r="E228" i="1" l="1"/>
  <c r="E227" i="1"/>
  <c r="E226" i="1"/>
  <c r="N180" i="1" l="1"/>
  <c r="N94" i="1"/>
  <c r="N26" i="1" l="1"/>
  <c r="N25" i="1"/>
  <c r="N24" i="1"/>
  <c r="N23" i="1"/>
  <c r="N22" i="1"/>
  <c r="N21" i="1"/>
  <c r="N20" i="1"/>
  <c r="N19" i="1"/>
  <c r="N18" i="1"/>
  <c r="N29" i="1" l="1"/>
  <c r="E18" i="1" s="1"/>
  <c r="N239" i="1"/>
  <c r="E229" i="1" l="1"/>
  <c r="N42" i="1"/>
  <c r="N41" i="1"/>
  <c r="N225" i="1"/>
  <c r="E223" i="1" l="1"/>
  <c r="N188" i="1"/>
  <c r="N187" i="1" l="1"/>
  <c r="N195" i="1" l="1"/>
  <c r="E218" i="1" l="1"/>
  <c r="N181" i="1" l="1"/>
  <c r="N179" i="1"/>
  <c r="N176" i="1"/>
  <c r="N172" i="1"/>
  <c r="N170" i="1"/>
  <c r="N168" i="1"/>
  <c r="N115" i="1"/>
  <c r="N116" i="1"/>
  <c r="N119" i="1"/>
  <c r="N114" i="1"/>
  <c r="N112" i="1"/>
  <c r="N106" i="1"/>
  <c r="N110" i="1"/>
  <c r="N109" i="1"/>
  <c r="N108" i="1"/>
  <c r="N102" i="1"/>
  <c r="N101" i="1"/>
  <c r="N99" i="1"/>
  <c r="N98" i="1"/>
  <c r="N203" i="1"/>
  <c r="N202" i="1"/>
  <c r="N208" i="1" s="1"/>
  <c r="N196" i="1"/>
  <c r="N194" i="1"/>
  <c r="N152" i="1"/>
  <c r="N151" i="1"/>
  <c r="N138" i="1"/>
  <c r="N137" i="1"/>
  <c r="N131" i="1"/>
  <c r="N130" i="1"/>
  <c r="N84" i="1"/>
  <c r="N85" i="1"/>
  <c r="N86" i="1"/>
  <c r="N87" i="1"/>
  <c r="N88" i="1"/>
  <c r="N89" i="1"/>
  <c r="N90" i="1"/>
  <c r="N91" i="1"/>
  <c r="N92" i="1"/>
  <c r="N93" i="1"/>
  <c r="N96" i="1"/>
  <c r="N83" i="1"/>
  <c r="N82" i="1"/>
  <c r="N80" i="1"/>
  <c r="N79" i="1"/>
  <c r="N78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60" i="1"/>
  <c r="N58" i="1"/>
  <c r="N57" i="1"/>
  <c r="N52" i="1"/>
  <c r="N49" i="1"/>
  <c r="N53" i="1"/>
  <c r="N51" i="1"/>
  <c r="N50" i="1"/>
  <c r="N47" i="1"/>
  <c r="N46" i="1"/>
  <c r="N45" i="1"/>
  <c r="N44" i="1"/>
  <c r="N39" i="1"/>
  <c r="N40" i="1"/>
  <c r="N33" i="1"/>
  <c r="N31" i="1"/>
  <c r="N32" i="1"/>
  <c r="N34" i="1"/>
  <c r="N209" i="1" l="1"/>
  <c r="E195" i="1" s="1"/>
  <c r="N97" i="1"/>
  <c r="N38" i="1"/>
  <c r="N123" i="1"/>
  <c r="N113" i="1"/>
  <c r="N124" i="1"/>
  <c r="N9" i="1"/>
  <c r="N7" i="1"/>
  <c r="G24" i="3"/>
  <c r="G29" i="3" s="1"/>
  <c r="G16" i="3"/>
  <c r="N212" i="1" l="1"/>
  <c r="G40" i="3"/>
  <c r="G38" i="3"/>
  <c r="G33" i="3"/>
  <c r="G31" i="3"/>
  <c r="G15" i="3"/>
  <c r="G10" i="3"/>
  <c r="G7" i="3"/>
  <c r="N250" i="1"/>
  <c r="N247" i="1"/>
  <c r="N245" i="1"/>
  <c r="E240" i="1" s="1"/>
  <c r="N217" i="1"/>
  <c r="N182" i="1"/>
  <c r="N177" i="1"/>
  <c r="E175" i="1" s="1"/>
  <c r="N173" i="1"/>
  <c r="E172" i="1" s="1"/>
  <c r="N171" i="1"/>
  <c r="E170" i="1" s="1"/>
  <c r="N169" i="1"/>
  <c r="E168" i="1" s="1"/>
  <c r="N166" i="1"/>
  <c r="N165" i="1"/>
  <c r="N158" i="1"/>
  <c r="N157" i="1"/>
  <c r="N120" i="1"/>
  <c r="E112" i="1" s="1"/>
  <c r="N111" i="1"/>
  <c r="E108" i="1" s="1"/>
  <c r="N107" i="1"/>
  <c r="N103" i="1"/>
  <c r="E101" i="1" s="1"/>
  <c r="N100" i="1"/>
  <c r="E98" i="1" s="1"/>
  <c r="N81" i="1"/>
  <c r="N77" i="1"/>
  <c r="N59" i="1"/>
  <c r="E57" i="1" s="1"/>
  <c r="N48" i="1"/>
  <c r="N43" i="1"/>
  <c r="N37" i="1"/>
  <c r="E36" i="1" s="1"/>
  <c r="N35" i="1"/>
  <c r="E31" i="1" s="1"/>
  <c r="N10" i="1"/>
  <c r="E252" i="1"/>
  <c r="E251" i="1"/>
  <c r="E249" i="1"/>
  <c r="E248" i="1"/>
  <c r="E233" i="1"/>
  <c r="E222" i="1"/>
  <c r="E214" i="1"/>
  <c r="E213" i="1"/>
  <c r="E211" i="1"/>
  <c r="E210" i="1"/>
  <c r="E189" i="1"/>
  <c r="E178" i="1"/>
  <c r="E146" i="1"/>
  <c r="E139" i="1"/>
  <c r="E132" i="1"/>
  <c r="E125" i="1"/>
  <c r="E123" i="1"/>
  <c r="G3" i="3" l="1"/>
  <c r="E215" i="1"/>
  <c r="E174" i="1"/>
  <c r="E179" i="1"/>
  <c r="H11" i="1"/>
  <c r="E159" i="1"/>
  <c r="E250" i="1"/>
  <c r="E153" i="1"/>
  <c r="N105" i="1"/>
  <c r="E106" i="1"/>
  <c r="E105" i="1" s="1"/>
  <c r="E104" i="1" s="1"/>
  <c r="E212" i="1"/>
  <c r="E246" i="1"/>
  <c r="E234" i="1"/>
  <c r="E82" i="1"/>
  <c r="E78" i="1"/>
  <c r="E60" i="1"/>
  <c r="E6" i="1"/>
  <c r="H14" i="1"/>
  <c r="N14" i="1" s="1"/>
  <c r="H15" i="1"/>
  <c r="N15" i="1" s="1"/>
  <c r="H13" i="1"/>
  <c r="N13" i="1" s="1"/>
  <c r="H16" i="1"/>
  <c r="N16" i="1" s="1"/>
  <c r="N167" i="1"/>
  <c r="N174" i="1"/>
  <c r="E183" i="1"/>
  <c r="E167" i="1"/>
  <c r="N104" i="1"/>
  <c r="N56" i="1"/>
  <c r="N55" i="1"/>
  <c r="N11" i="1" l="1"/>
  <c r="N12" i="1" s="1"/>
  <c r="E11" i="1" s="1"/>
  <c r="N122" i="1"/>
  <c r="N121" i="1" s="1"/>
  <c r="E122" i="1"/>
  <c r="E121" i="1" s="1"/>
  <c r="N30" i="1"/>
  <c r="E38" i="1"/>
  <c r="E30" i="1" s="1"/>
  <c r="N17" i="1"/>
  <c r="E56" i="1"/>
  <c r="N5" i="1" l="1"/>
  <c r="N4" i="1" s="1"/>
  <c r="N3" i="1" s="1"/>
  <c r="E13" i="1"/>
  <c r="E5" i="1" s="1"/>
  <c r="E4" i="1" s="1"/>
  <c r="E3" i="1" s="1"/>
  <c r="D39" i="3"/>
  <c r="D34" i="3"/>
  <c r="D32" i="3"/>
  <c r="D30" i="3"/>
  <c r="D16" i="3"/>
  <c r="D11" i="3"/>
  <c r="D8" i="3"/>
  <c r="D4" i="3"/>
  <c r="D3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COM-12</author>
  </authors>
  <commentList>
    <comment ref="L22" authorId="0" shapeId="0" xr:uid="{00000000-0006-0000-0200-000004000000}">
      <text>
        <r>
          <rPr>
            <b/>
            <sz val="9"/>
            <color indexed="81"/>
            <rFont val="돋움"/>
            <family val="3"/>
            <charset val="129"/>
          </rPr>
          <t xml:space="preserve">10년 및 20년 근속자 없음
</t>
        </r>
      </text>
    </comment>
    <comment ref="H109" authorId="0" shapeId="0" xr:uid="{00000000-0006-0000-0200-000005000000}">
      <text>
        <r>
          <rPr>
            <b/>
            <sz val="13"/>
            <color indexed="81"/>
            <rFont val="Tahoma"/>
            <family val="2"/>
          </rPr>
          <t xml:space="preserve">1) </t>
        </r>
        <r>
          <rPr>
            <b/>
            <sz val="13"/>
            <color indexed="81"/>
            <rFont val="돋움"/>
            <family val="3"/>
            <charset val="129"/>
          </rPr>
          <t>상계동</t>
        </r>
        <r>
          <rPr>
            <b/>
            <sz val="13"/>
            <color indexed="81"/>
            <rFont val="Tahoma"/>
            <family val="2"/>
          </rPr>
          <t>(702</t>
        </r>
        <r>
          <rPr>
            <b/>
            <sz val="13"/>
            <color indexed="81"/>
            <rFont val="돋움"/>
            <family val="3"/>
            <charset val="129"/>
          </rPr>
          <t>호</t>
        </r>
        <r>
          <rPr>
            <b/>
            <sz val="13"/>
            <color indexed="81"/>
            <rFont val="Tahoma"/>
            <family val="2"/>
          </rPr>
          <t xml:space="preserve">) 2020.7.15  </t>
        </r>
        <r>
          <rPr>
            <b/>
            <sz val="13"/>
            <color indexed="81"/>
            <rFont val="돋움"/>
            <family val="3"/>
            <charset val="129"/>
          </rPr>
          <t>재계약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해야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 xml:space="preserve">함
</t>
        </r>
        <r>
          <rPr>
            <b/>
            <sz val="13"/>
            <color indexed="81"/>
            <rFont val="Tahoma"/>
            <family val="2"/>
          </rPr>
          <t xml:space="preserve">2) </t>
        </r>
        <r>
          <rPr>
            <b/>
            <sz val="13"/>
            <color indexed="81"/>
            <rFont val="돋움"/>
            <family val="3"/>
            <charset val="129"/>
          </rPr>
          <t>상암동</t>
        </r>
        <r>
          <rPr>
            <b/>
            <sz val="13"/>
            <color indexed="81"/>
            <rFont val="Tahoma"/>
            <family val="2"/>
          </rPr>
          <t xml:space="preserve"> 21020.5.1 </t>
        </r>
        <r>
          <rPr>
            <b/>
            <sz val="13"/>
            <color indexed="81"/>
            <rFont val="돋움"/>
            <family val="3"/>
            <charset val="129"/>
          </rPr>
          <t>재계약만료</t>
        </r>
      </text>
    </comment>
    <comment ref="H110" authorId="0" shapeId="0" xr:uid="{00000000-0006-0000-0200-000006000000}">
      <text>
        <r>
          <rPr>
            <b/>
            <sz val="11"/>
            <color indexed="81"/>
            <rFont val="돋움"/>
            <family val="3"/>
            <charset val="129"/>
          </rPr>
          <t>중앙회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회관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매입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목적으로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매년</t>
        </r>
        <r>
          <rPr>
            <b/>
            <sz val="11"/>
            <color indexed="81"/>
            <rFont val="Tahoma"/>
            <family val="2"/>
          </rPr>
          <t xml:space="preserve"> 3</t>
        </r>
        <r>
          <rPr>
            <b/>
            <sz val="11"/>
            <color indexed="81"/>
            <rFont val="돋움"/>
            <family val="3"/>
            <charset val="129"/>
          </rPr>
          <t>억씩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적립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할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것</t>
        </r>
      </text>
    </comment>
  </commentList>
</comments>
</file>

<file path=xl/sharedStrings.xml><?xml version="1.0" encoding="utf-8"?>
<sst xmlns="http://schemas.openxmlformats.org/spreadsheetml/2006/main" count="673" uniqueCount="298">
  <si>
    <t>보조금수입</t>
  </si>
  <si>
    <t>시각장애인을 위한 화면해설 그림동화 오디오북 제작사업</t>
  </si>
  <si>
    <t>×</t>
  </si>
  <si>
    <t>○ 직원2</t>
  </si>
  <si>
    <t>○ 직원3</t>
  </si>
  <si>
    <t>법인국고보조사업</t>
  </si>
  <si>
    <t>행사사업</t>
  </si>
  <si>
    <t>시각장애인 정보접근지원사업</t>
  </si>
  <si>
    <t>웹접근성평가센터 운영사업</t>
  </si>
  <si>
    <t>점자도서관 운영사업</t>
  </si>
  <si>
    <t>홍보사업</t>
  </si>
  <si>
    <t>편의시설설치사업</t>
  </si>
  <si>
    <t>녹음도서제작 및 대여사업</t>
  </si>
  <si>
    <t>기타사업</t>
  </si>
  <si>
    <t>점자의날 행사사업</t>
  </si>
  <si>
    <t>기타행사사업</t>
  </si>
  <si>
    <t>○ 기타행사사업</t>
  </si>
  <si>
    <t>○ 기타홍보사업</t>
  </si>
  <si>
    <t>세          입</t>
  </si>
  <si>
    <t>세          출</t>
  </si>
  <si>
    <t>관</t>
    <phoneticPr fontId="8" type="noConversion"/>
  </si>
  <si>
    <t>항</t>
    <phoneticPr fontId="8" type="noConversion"/>
  </si>
  <si>
    <t>목</t>
    <phoneticPr fontId="8" type="noConversion"/>
  </si>
  <si>
    <t>총계</t>
    <phoneticPr fontId="8" type="noConversion"/>
  </si>
  <si>
    <t>보조금수입</t>
    <phoneticPr fontId="8" type="noConversion"/>
  </si>
  <si>
    <t>사무비</t>
    <phoneticPr fontId="8" type="noConversion"/>
  </si>
  <si>
    <t>인건비</t>
    <phoneticPr fontId="8" type="noConversion"/>
  </si>
  <si>
    <t>급여 외</t>
    <phoneticPr fontId="8" type="noConversion"/>
  </si>
  <si>
    <t>업무추진비</t>
    <phoneticPr fontId="8" type="noConversion"/>
  </si>
  <si>
    <t>기관운영비 외</t>
    <phoneticPr fontId="8" type="noConversion"/>
  </si>
  <si>
    <t>여비 외</t>
    <phoneticPr fontId="2" type="noConversion"/>
  </si>
  <si>
    <t>재산조성비</t>
    <phoneticPr fontId="8" type="noConversion"/>
  </si>
  <si>
    <t>시설비</t>
    <phoneticPr fontId="8" type="noConversion"/>
  </si>
  <si>
    <t>사업비</t>
    <phoneticPr fontId="8" type="noConversion"/>
  </si>
  <si>
    <t>회비수입</t>
    <phoneticPr fontId="8" type="noConversion"/>
  </si>
  <si>
    <t>임원회비수입</t>
    <phoneticPr fontId="8" type="noConversion"/>
  </si>
  <si>
    <t>전출금</t>
    <phoneticPr fontId="8" type="noConversion"/>
  </si>
  <si>
    <t>사업수입</t>
    <phoneticPr fontId="8" type="noConversion"/>
  </si>
  <si>
    <t>과년도지출</t>
    <phoneticPr fontId="2" type="noConversion"/>
  </si>
  <si>
    <t>잡수입</t>
    <phoneticPr fontId="8" type="noConversion"/>
  </si>
  <si>
    <t>잡지출</t>
    <phoneticPr fontId="8" type="noConversion"/>
  </si>
  <si>
    <t>예비비</t>
    <phoneticPr fontId="8" type="noConversion"/>
  </si>
  <si>
    <t>지원금</t>
    <phoneticPr fontId="8" type="noConversion"/>
  </si>
  <si>
    <t>지방비</t>
    <phoneticPr fontId="8" type="noConversion"/>
  </si>
  <si>
    <t>국고</t>
    <phoneticPr fontId="8" type="noConversion"/>
  </si>
  <si>
    <t>후원금수입</t>
    <phoneticPr fontId="2" type="noConversion"/>
  </si>
  <si>
    <t>운영비</t>
    <phoneticPr fontId="8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</si>
  <si>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</si>
  <si>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</si>
  <si>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</si>
  <si>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금액</t>
    <phoneticPr fontId="2" type="noConversion"/>
  </si>
  <si>
    <t>=</t>
    <phoneticPr fontId="2" type="noConversion"/>
  </si>
  <si>
    <t>계</t>
    <phoneticPr fontId="2" type="noConversion"/>
  </si>
  <si>
    <t>퇴직적립금</t>
    <phoneticPr fontId="2" type="noConversion"/>
  </si>
  <si>
    <t>기타후생경비</t>
    <phoneticPr fontId="2" type="noConversion"/>
  </si>
  <si>
    <t>○ 직원송년회 식비</t>
    <phoneticPr fontId="2" type="noConversion"/>
  </si>
  <si>
    <t>○ 직원 식대</t>
    <phoneticPr fontId="2" type="noConversion"/>
  </si>
  <si>
    <t>○ 직원 연수비</t>
    <phoneticPr fontId="2" type="noConversion"/>
  </si>
  <si>
    <t>○ 10년 장기근속자</t>
    <phoneticPr fontId="2" type="noConversion"/>
  </si>
  <si>
    <t>○ 20년 장기근속자</t>
    <phoneticPr fontId="2" type="noConversion"/>
  </si>
  <si>
    <t>○ 직원생일선물비</t>
    <phoneticPr fontId="2" type="noConversion"/>
  </si>
  <si>
    <t>○ 시간외수당</t>
    <phoneticPr fontId="2" type="noConversion"/>
  </si>
  <si>
    <t>○ 직원복리후생비</t>
    <phoneticPr fontId="2" type="noConversion"/>
  </si>
  <si>
    <t>업무추진비</t>
    <phoneticPr fontId="2" type="noConversion"/>
  </si>
  <si>
    <t>기관운영비</t>
    <phoneticPr fontId="2" type="noConversion"/>
  </si>
  <si>
    <t>○ 기관운영비</t>
    <phoneticPr fontId="2" type="noConversion"/>
  </si>
  <si>
    <t>○ 기관방문비</t>
    <phoneticPr fontId="2" type="noConversion"/>
  </si>
  <si>
    <t>○ 식대</t>
    <phoneticPr fontId="2" type="noConversion"/>
  </si>
  <si>
    <t>○ 유관단체 및 기관경조비</t>
    <phoneticPr fontId="2" type="noConversion"/>
  </si>
  <si>
    <t>직책보조비</t>
    <phoneticPr fontId="2" type="noConversion"/>
  </si>
  <si>
    <t>○ 회장 직책보조비</t>
    <phoneticPr fontId="2" type="noConversion"/>
  </si>
  <si>
    <t>회의비</t>
    <phoneticPr fontId="2" type="noConversion"/>
  </si>
  <si>
    <t>○ 총회비</t>
    <phoneticPr fontId="2" type="noConversion"/>
  </si>
  <si>
    <t>○ 이사회의비</t>
    <phoneticPr fontId="2" type="noConversion"/>
  </si>
  <si>
    <t>○ 기타회의비</t>
    <phoneticPr fontId="2" type="noConversion"/>
  </si>
  <si>
    <t>○ 감사비</t>
    <phoneticPr fontId="2" type="noConversion"/>
  </si>
  <si>
    <t>운영비</t>
    <phoneticPr fontId="2" type="noConversion"/>
  </si>
  <si>
    <t>여비</t>
    <phoneticPr fontId="2" type="noConversion"/>
  </si>
  <si>
    <t>○ 국내여비</t>
    <phoneticPr fontId="2" type="noConversion"/>
  </si>
  <si>
    <t>○ 국외여비</t>
    <phoneticPr fontId="2" type="noConversion"/>
  </si>
  <si>
    <t>수용비 및 수수료</t>
    <phoneticPr fontId="2" type="noConversion"/>
  </si>
  <si>
    <t>○ 집기 및 소모품구입비</t>
    <phoneticPr fontId="2" type="noConversion"/>
  </si>
  <si>
    <t>○ 사무용품구입비</t>
    <phoneticPr fontId="2" type="noConversion"/>
  </si>
  <si>
    <t>○ 인쇄비</t>
    <phoneticPr fontId="2" type="noConversion"/>
  </si>
  <si>
    <t>○ 연합회장상시상비</t>
    <phoneticPr fontId="2" type="noConversion"/>
  </si>
  <si>
    <t>○ 주차비</t>
    <phoneticPr fontId="2" type="noConversion"/>
  </si>
  <si>
    <t>○ 노무법인 자문수수료</t>
    <phoneticPr fontId="2" type="noConversion"/>
  </si>
  <si>
    <t>○ 행정서류발급수수료</t>
    <phoneticPr fontId="2" type="noConversion"/>
  </si>
  <si>
    <t>○ 법인기장수수료</t>
    <phoneticPr fontId="2" type="noConversion"/>
  </si>
  <si>
    <t>○ 정수기소독비</t>
    <phoneticPr fontId="2" type="noConversion"/>
  </si>
  <si>
    <t>○ 법인세신고 및 결산조정수수료</t>
    <phoneticPr fontId="2" type="noConversion"/>
  </si>
  <si>
    <t>○ 퇴직연금수수료</t>
    <phoneticPr fontId="2" type="noConversion"/>
  </si>
  <si>
    <t>○ 하이패스 수수료</t>
    <phoneticPr fontId="2" type="noConversion"/>
  </si>
  <si>
    <t>○ 법인등기비용</t>
    <phoneticPr fontId="2" type="noConversion"/>
  </si>
  <si>
    <t>○ 생수비</t>
    <phoneticPr fontId="2" type="noConversion"/>
  </si>
  <si>
    <t>○ 법률자문수수료</t>
    <phoneticPr fontId="2" type="noConversion"/>
  </si>
  <si>
    <t>○ 기타잡비</t>
    <phoneticPr fontId="2" type="noConversion"/>
  </si>
  <si>
    <t>공공요금</t>
    <phoneticPr fontId="2" type="noConversion"/>
  </si>
  <si>
    <t>○ 전화요금</t>
    <phoneticPr fontId="2" type="noConversion"/>
  </si>
  <si>
    <t>○ 우편요금</t>
    <phoneticPr fontId="2" type="noConversion"/>
  </si>
  <si>
    <t>○ 도시가스요금</t>
    <phoneticPr fontId="2" type="noConversion"/>
  </si>
  <si>
    <t>제세공과금</t>
    <phoneticPr fontId="2" type="noConversion"/>
  </si>
  <si>
    <t>○ 차량환경개선부담금</t>
    <phoneticPr fontId="2" type="noConversion"/>
  </si>
  <si>
    <t>○ 자동차세</t>
    <phoneticPr fontId="2" type="noConversion"/>
  </si>
  <si>
    <t>○ 차량보험료</t>
    <phoneticPr fontId="2" type="noConversion"/>
  </si>
  <si>
    <t>○ 인지세</t>
    <phoneticPr fontId="2" type="noConversion"/>
  </si>
  <si>
    <t>○ 법인재산세</t>
    <phoneticPr fontId="2" type="noConversion"/>
  </si>
  <si>
    <t>○ 법인세 외</t>
    <phoneticPr fontId="2" type="noConversion"/>
  </si>
  <si>
    <t>○ 이행보증보험료</t>
    <phoneticPr fontId="2" type="noConversion"/>
  </si>
  <si>
    <t>○ 장애인단체총연맹회비</t>
    <phoneticPr fontId="2" type="noConversion"/>
  </si>
  <si>
    <t>○ 성음회운영회비</t>
    <phoneticPr fontId="2" type="noConversion"/>
  </si>
  <si>
    <t>○ 교통유발부담금,환경개선부담금</t>
    <phoneticPr fontId="2" type="noConversion"/>
  </si>
  <si>
    <t>○ 한국시각장애인도서관협의회 연회비</t>
    <phoneticPr fontId="2" type="noConversion"/>
  </si>
  <si>
    <t>차량비</t>
    <phoneticPr fontId="2" type="noConversion"/>
  </si>
  <si>
    <t>○ 차량유류비</t>
    <phoneticPr fontId="2" type="noConversion"/>
  </si>
  <si>
    <t>○ 차량유지비</t>
    <phoneticPr fontId="2" type="noConversion"/>
  </si>
  <si>
    <t>기타운영비</t>
    <phoneticPr fontId="2" type="noConversion"/>
  </si>
  <si>
    <t>○ 미디어접근센터 관리비</t>
    <phoneticPr fontId="2" type="noConversion"/>
  </si>
  <si>
    <t>○ 기타운영비</t>
    <phoneticPr fontId="2" type="noConversion"/>
  </si>
  <si>
    <t>재산조성비</t>
    <phoneticPr fontId="2" type="noConversion"/>
  </si>
  <si>
    <t>시설비</t>
    <phoneticPr fontId="2" type="noConversion"/>
  </si>
  <si>
    <t>○ 시설비</t>
    <phoneticPr fontId="2" type="noConversion"/>
  </si>
  <si>
    <t>자산취득비</t>
    <phoneticPr fontId="2" type="noConversion"/>
  </si>
  <si>
    <t>○ 비품구입비</t>
    <phoneticPr fontId="2" type="noConversion"/>
  </si>
  <si>
    <t>○ 임대보증금</t>
    <phoneticPr fontId="2" type="noConversion"/>
  </si>
  <si>
    <t>○ 건물구입비</t>
    <phoneticPr fontId="2" type="noConversion"/>
  </si>
  <si>
    <t>시설장비유지보수비</t>
    <phoneticPr fontId="2" type="noConversion"/>
  </si>
  <si>
    <t>○ 건물유지보수비</t>
    <phoneticPr fontId="2" type="noConversion"/>
  </si>
  <si>
    <t>○ 비품유지보수비</t>
    <phoneticPr fontId="2" type="noConversion"/>
  </si>
  <si>
    <t>- 비품유지보수비</t>
    <phoneticPr fontId="2" type="noConversion"/>
  </si>
  <si>
    <t>- 근태기록기 사용료</t>
    <phoneticPr fontId="2" type="noConversion"/>
  </si>
  <si>
    <t>- 프로그램유지보수비</t>
    <phoneticPr fontId="2" type="noConversion"/>
  </si>
  <si>
    <t>- 복합기 사용료</t>
    <phoneticPr fontId="2" type="noConversion"/>
  </si>
  <si>
    <t>사업비</t>
    <phoneticPr fontId="2" type="noConversion"/>
  </si>
  <si>
    <t>시각장애인 재활전문가 양성사업</t>
    <phoneticPr fontId="2" type="noConversion"/>
  </si>
  <si>
    <t>국고</t>
    <phoneticPr fontId="2" type="noConversion"/>
  </si>
  <si>
    <t>자부담</t>
    <phoneticPr fontId="2" type="noConversion"/>
  </si>
  <si>
    <t>시각장애인 정보제공 및 접근성 사업</t>
    <phoneticPr fontId="2" type="noConversion"/>
  </si>
  <si>
    <t>중도시각장애인 재활지원센터</t>
    <phoneticPr fontId="2" type="noConversion"/>
  </si>
  <si>
    <t>착한도서관프로젝트사업</t>
    <phoneticPr fontId="2" type="noConversion"/>
  </si>
  <si>
    <t>직원직무교육사업</t>
    <phoneticPr fontId="2" type="noConversion"/>
  </si>
  <si>
    <t>○ 외부 강사료</t>
    <phoneticPr fontId="2" type="noConversion"/>
  </si>
  <si>
    <t>○ 장소 임대료</t>
    <phoneticPr fontId="2" type="noConversion"/>
  </si>
  <si>
    <t>지원금</t>
    <phoneticPr fontId="2" type="noConversion"/>
  </si>
  <si>
    <t>○ 편의시설설치사업</t>
    <phoneticPr fontId="2" type="noConversion"/>
  </si>
  <si>
    <t>○ 녹음도서제작 및 대여사업</t>
    <phoneticPr fontId="2" type="noConversion"/>
  </si>
  <si>
    <t>○ 흰지팡이의날 지원금</t>
    <phoneticPr fontId="2" type="noConversion"/>
  </si>
  <si>
    <t>○ 가정의달 지부지원금</t>
    <phoneticPr fontId="2" type="noConversion"/>
  </si>
  <si>
    <t>전출금</t>
    <phoneticPr fontId="2" type="noConversion"/>
  </si>
  <si>
    <t>○ 노원시각장애인복지관운영사업</t>
    <phoneticPr fontId="2" type="noConversion"/>
  </si>
  <si>
    <t>○ 학습지원센터</t>
    <phoneticPr fontId="2" type="noConversion"/>
  </si>
  <si>
    <t>○ 곰두리체육센터</t>
    <phoneticPr fontId="2" type="noConversion"/>
  </si>
  <si>
    <t>○ 장애인공동생활가정(그룹홈)</t>
    <phoneticPr fontId="2" type="noConversion"/>
  </si>
  <si>
    <t>○ 마포점자도서실</t>
    <phoneticPr fontId="2" type="noConversion"/>
  </si>
  <si>
    <t>잡지출</t>
    <phoneticPr fontId="2" type="noConversion"/>
  </si>
  <si>
    <t>예비비 및 기타</t>
    <phoneticPr fontId="2" type="noConversion"/>
  </si>
  <si>
    <t>예비비</t>
    <phoneticPr fontId="2" type="noConversion"/>
  </si>
  <si>
    <t>반환금</t>
    <phoneticPr fontId="2" type="noConversion"/>
  </si>
  <si>
    <t>총계</t>
    <phoneticPr fontId="2" type="noConversion"/>
  </si>
  <si>
    <t>-지원금</t>
    <phoneticPr fontId="2" type="noConversion"/>
  </si>
  <si>
    <t>-인건비(국고)</t>
    <phoneticPr fontId="2" type="noConversion"/>
  </si>
  <si>
    <t>-운영비(국고)</t>
    <phoneticPr fontId="2" type="noConversion"/>
  </si>
  <si>
    <t>-사업비(국고)</t>
    <phoneticPr fontId="2" type="noConversion"/>
  </si>
  <si>
    <t>-사업비(자부담)</t>
    <phoneticPr fontId="2" type="noConversion"/>
  </si>
  <si>
    <t>-인건비(자부담)</t>
    <phoneticPr fontId="2" type="noConversion"/>
  </si>
  <si>
    <t>-운영비(자부담)</t>
    <phoneticPr fontId="2" type="noConversion"/>
  </si>
  <si>
    <t>-인건비(지원금)</t>
    <phoneticPr fontId="2" type="noConversion"/>
  </si>
  <si>
    <t>-사업비(지원금)</t>
    <phoneticPr fontId="2" type="noConversion"/>
  </si>
  <si>
    <t>○점자도서관운영사업(구비)</t>
    <phoneticPr fontId="2" type="noConversion"/>
  </si>
  <si>
    <t>-시설비(자부담)</t>
    <phoneticPr fontId="2" type="noConversion"/>
  </si>
  <si>
    <t>○점자도서관운영사업(시비)</t>
    <phoneticPr fontId="2" type="noConversion"/>
  </si>
  <si>
    <t>-운영비(지원금)</t>
    <phoneticPr fontId="2" type="noConversion"/>
  </si>
  <si>
    <t>○ 퇴직적립금</t>
  </si>
  <si>
    <t>-인건비</t>
    <phoneticPr fontId="2" type="noConversion"/>
  </si>
  <si>
    <t>-운영비</t>
    <phoneticPr fontId="2" type="noConversion"/>
  </si>
  <si>
    <t>-업무추진비</t>
    <phoneticPr fontId="2" type="noConversion"/>
  </si>
  <si>
    <t>-시설비</t>
    <phoneticPr fontId="2" type="noConversion"/>
  </si>
  <si>
    <t>-사업비</t>
    <phoneticPr fontId="2" type="noConversion"/>
  </si>
  <si>
    <t>&lt;세입&gt;</t>
    <phoneticPr fontId="2" type="noConversion"/>
  </si>
  <si>
    <t>보조금수입</t>
    <phoneticPr fontId="2" type="noConversion"/>
  </si>
  <si>
    <t>지방비</t>
    <phoneticPr fontId="2" type="noConversion"/>
  </si>
  <si>
    <t>기타보조금</t>
    <phoneticPr fontId="2" type="noConversion"/>
  </si>
  <si>
    <t>사업수입</t>
    <phoneticPr fontId="2" type="noConversion"/>
  </si>
  <si>
    <t>회비수입</t>
    <phoneticPr fontId="2" type="noConversion"/>
  </si>
  <si>
    <t>잡수입</t>
    <phoneticPr fontId="2" type="noConversion"/>
  </si>
  <si>
    <t>전년도
이월금</t>
    <phoneticPr fontId="2" type="noConversion"/>
  </si>
  <si>
    <t>대여금</t>
    <phoneticPr fontId="2" type="noConversion"/>
  </si>
  <si>
    <t>사회보험부담비용</t>
    <phoneticPr fontId="2" type="noConversion"/>
  </si>
  <si>
    <t>&lt;세입, 세출 총괄&gt;</t>
    <phoneticPr fontId="8" type="noConversion"/>
  </si>
  <si>
    <t>(단위 : 천원)</t>
    <phoneticPr fontId="2" type="noConversion"/>
  </si>
  <si>
    <t>전년도이월금</t>
    <phoneticPr fontId="8" type="noConversion"/>
  </si>
  <si>
    <t>○ 법인국고사업</t>
    <phoneticPr fontId="2" type="noConversion"/>
  </si>
  <si>
    <t>○ 중도시각장애인 재활지원 운영사업</t>
    <phoneticPr fontId="2" type="noConversion"/>
  </si>
  <si>
    <t>○ 점자도서관 운영사업(구비)</t>
    <phoneticPr fontId="2" type="noConversion"/>
  </si>
  <si>
    <t>○ 점자도서관 운영사업(시비)</t>
    <phoneticPr fontId="2" type="noConversion"/>
  </si>
  <si>
    <t>○ 시각장애인을 위한 화면해설 그림동화 오디오북 제작사업</t>
    <phoneticPr fontId="2" type="noConversion"/>
  </si>
  <si>
    <t>○ 시각장애인정보접근지원사업</t>
    <phoneticPr fontId="2" type="noConversion"/>
  </si>
  <si>
    <t>○ 교육연수사업</t>
    <phoneticPr fontId="2" type="noConversion"/>
  </si>
  <si>
    <t>○ 편의시설설치사업</t>
    <phoneticPr fontId="2" type="noConversion"/>
  </si>
  <si>
    <t>○ 녹음도서제작보급사업</t>
    <phoneticPr fontId="2" type="noConversion"/>
  </si>
  <si>
    <t>○ 웹접근성평가센터 운영사업</t>
    <phoneticPr fontId="2" type="noConversion"/>
  </si>
  <si>
    <t>○ 점자도서보급 및 점자홍보물인쇄사업</t>
    <phoneticPr fontId="2" type="noConversion"/>
  </si>
  <si>
    <t>○ 연수회사업</t>
    <phoneticPr fontId="2" type="noConversion"/>
  </si>
  <si>
    <t>○ 기타사업수입</t>
    <phoneticPr fontId="2" type="noConversion"/>
  </si>
  <si>
    <t>○ 후원금수입</t>
    <phoneticPr fontId="2" type="noConversion"/>
  </si>
  <si>
    <t>○ 임원회비</t>
    <phoneticPr fontId="2" type="noConversion"/>
  </si>
  <si>
    <t>○ 기타잡수입</t>
    <phoneticPr fontId="2" type="noConversion"/>
  </si>
  <si>
    <t>○ 기타잡수입(고용장려금)</t>
    <phoneticPr fontId="2" type="noConversion"/>
  </si>
  <si>
    <t>○ 예금이자수입</t>
    <phoneticPr fontId="2" type="noConversion"/>
  </si>
  <si>
    <t>○ 전년도 이월금</t>
    <phoneticPr fontId="2" type="noConversion"/>
  </si>
  <si>
    <t>&lt;세출&gt;</t>
    <phoneticPr fontId="2" type="noConversion"/>
  </si>
  <si>
    <t>세목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</si>
  <si>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</si>
  <si>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</si>
  <si>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</si>
  <si>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○ 직원1</t>
    <phoneticPr fontId="2" type="noConversion"/>
  </si>
  <si>
    <t>-자부담</t>
    <phoneticPr fontId="2" type="noConversion"/>
  </si>
  <si>
    <t>÷</t>
    <phoneticPr fontId="2" type="noConversion"/>
  </si>
  <si>
    <t>=</t>
    <phoneticPr fontId="2" type="noConversion"/>
  </si>
  <si>
    <t>○ 국민연금(백원단위 올림)</t>
    <phoneticPr fontId="2" type="noConversion"/>
  </si>
  <si>
    <t>×</t>
    <phoneticPr fontId="2" type="noConversion"/>
  </si>
  <si>
    <t>○ 건강보험(백원단위 올림)</t>
    <phoneticPr fontId="2" type="noConversion"/>
  </si>
  <si>
    <t>○ 고용보험(백원단위 올림)</t>
    <phoneticPr fontId="2" type="noConversion"/>
  </si>
  <si>
    <t>○ 산재보험(백원단위 올림)</t>
    <phoneticPr fontId="2" type="noConversion"/>
  </si>
  <si>
    <t>11,500원*24명*3시간*3일*3주*12월</t>
    <phoneticPr fontId="2" type="noConversion"/>
  </si>
  <si>
    <t>○ 면허세</t>
    <phoneticPr fontId="2" type="noConversion"/>
  </si>
  <si>
    <t>점자홍보물제작사업</t>
    <phoneticPr fontId="2" type="noConversion"/>
  </si>
  <si>
    <t>사회교육사업</t>
    <phoneticPr fontId="2" type="noConversion"/>
  </si>
  <si>
    <t>후원회 운영사업</t>
    <phoneticPr fontId="2" type="noConversion"/>
  </si>
  <si>
    <t>시각장애인 TV시청을 위한 이어드림서비스</t>
    <phoneticPr fontId="2" type="noConversion"/>
  </si>
  <si>
    <t>○ 기타지원금</t>
    <phoneticPr fontId="2" type="noConversion"/>
  </si>
  <si>
    <t>시각장애인국제협력사업</t>
    <phoneticPr fontId="2" type="noConversion"/>
  </si>
  <si>
    <t>○ 시각장애인 TV시청을 위한 이어드림서비스</t>
    <phoneticPr fontId="2" type="noConversion"/>
  </si>
  <si>
    <t>○ 찾아가는장애인스쿨((주)지에스홈쇼핑 지정기탁사업)</t>
    <phoneticPr fontId="2" type="noConversion"/>
  </si>
  <si>
    <t>(보행지도사 양성사업,</t>
    <phoneticPr fontId="2" type="noConversion"/>
  </si>
  <si>
    <t>점역교정사 양성사업)</t>
    <phoneticPr fontId="2" type="noConversion"/>
  </si>
  <si>
    <t>시각장애인 역량강화사업</t>
    <phoneticPr fontId="2" type="noConversion"/>
  </si>
  <si>
    <t>브레일타임즈/손으로보는세상)</t>
    <phoneticPr fontId="2" type="noConversion"/>
  </si>
  <si>
    <t>시각장애인 인식개선사업</t>
    <phoneticPr fontId="2" type="noConversion"/>
  </si>
  <si>
    <t>(흰지팡이날 주간 기념행사 사업)</t>
    <phoneticPr fontId="2" type="noConversion"/>
  </si>
  <si>
    <t>○ 점자의날 행사사업</t>
    <phoneticPr fontId="2" type="noConversion"/>
  </si>
  <si>
    <t>○ 착한도서관프로젝트사업</t>
    <phoneticPr fontId="2" type="noConversion"/>
  </si>
  <si>
    <t>○ 화면해설영상물제작사업</t>
    <phoneticPr fontId="2" type="noConversion"/>
  </si>
  <si>
    <t>화면해설영상물제작사업</t>
    <phoneticPr fontId="2" type="noConversion"/>
  </si>
  <si>
    <t>찾아가는장애인스쿨</t>
    <phoneticPr fontId="2" type="noConversion"/>
  </si>
  <si>
    <t>○ 기타지부지원금</t>
    <phoneticPr fontId="2" type="noConversion"/>
  </si>
  <si>
    <t>○ 생활용구보급사업수입</t>
    <phoneticPr fontId="2" type="noConversion"/>
  </si>
  <si>
    <t>- 점역교정사양성사업</t>
    <phoneticPr fontId="2" type="noConversion"/>
  </si>
  <si>
    <t>- 보행지도사양성사업</t>
    <phoneticPr fontId="2" type="noConversion"/>
  </si>
  <si>
    <t>- 직원연수사업</t>
    <phoneticPr fontId="2" type="noConversion"/>
  </si>
  <si>
    <t>- 장소대관료</t>
    <phoneticPr fontId="2" type="noConversion"/>
  </si>
  <si>
    <t>=</t>
    <phoneticPr fontId="2" type="noConversion"/>
  </si>
  <si>
    <t>- 식대</t>
    <phoneticPr fontId="2" type="noConversion"/>
  </si>
  <si>
    <t>- 교통비</t>
    <phoneticPr fontId="2" type="noConversion"/>
  </si>
  <si>
    <t>- 법인정기감사비</t>
    <phoneticPr fontId="2" type="noConversion"/>
  </si>
  <si>
    <t>- 법인정기감사비(공인회계사)</t>
    <phoneticPr fontId="2" type="noConversion"/>
  </si>
  <si>
    <t>- 법인정기감사 식비 및 다과비</t>
    <phoneticPr fontId="2" type="noConversion"/>
  </si>
  <si>
    <t>- 지부정기감사 감사단교통비</t>
    <phoneticPr fontId="2" type="noConversion"/>
  </si>
  <si>
    <t>- 지부정기감사 출장비</t>
    <phoneticPr fontId="2" type="noConversion"/>
  </si>
  <si>
    <t>- 기타감사 및 조사비</t>
    <phoneticPr fontId="2" type="noConversion"/>
  </si>
  <si>
    <t>- 현수막</t>
    <phoneticPr fontId="2" type="noConversion"/>
  </si>
  <si>
    <t>생활용구보급사업</t>
    <phoneticPr fontId="2" type="noConversion"/>
  </si>
  <si>
    <t>○ 시각장애인편의시설지원센터 운영사업</t>
    <phoneticPr fontId="2" type="noConversion"/>
  </si>
  <si>
    <t>○ 대여금상환</t>
    <phoneticPr fontId="2" type="noConversion"/>
  </si>
  <si>
    <t>○ 시각장애인스포츠연맹 지원금</t>
    <phoneticPr fontId="2" type="noConversion"/>
  </si>
  <si>
    <t>8,000원*3명*20일*12월</t>
    <phoneticPr fontId="2" type="noConversion"/>
  </si>
  <si>
    <t>○ 직원명절선물구입비</t>
    <phoneticPr fontId="2" type="noConversion"/>
  </si>
  <si>
    <t>○ 이룸센터주차권</t>
    <phoneticPr fontId="2" type="noConversion"/>
  </si>
  <si>
    <t>○ 미디어접근센터 건물화재보험료</t>
    <phoneticPr fontId="2" type="noConversion"/>
  </si>
  <si>
    <t>○ 기타운영비</t>
    <phoneticPr fontId="2" type="noConversion"/>
  </si>
  <si>
    <t>정책 토론회 및 세미나 개최 사업</t>
    <phoneticPr fontId="2" type="noConversion"/>
  </si>
  <si>
    <t>지부 지회 지원 사업</t>
    <phoneticPr fontId="2" type="noConversion"/>
  </si>
  <si>
    <t>장애인생활이동지원센터 통합대표번호 운영 사업</t>
    <phoneticPr fontId="2" type="noConversion"/>
  </si>
  <si>
    <t>행복을 들려주는 도서관 신규 서비스 개발 보급사업</t>
    <phoneticPr fontId="2" type="noConversion"/>
  </si>
  <si>
    <t>○ 피복비</t>
    <phoneticPr fontId="2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</si>
  <si>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8" type="noConversion"/>
  </si>
  <si>
    <t>2020년도 한국시각장애인연합회 세입. 세출 예산서</t>
    <phoneticPr fontId="8" type="noConversion"/>
  </si>
  <si>
    <t>2019년 예산</t>
    <phoneticPr fontId="2" type="noConversion"/>
  </si>
  <si>
    <t>2020년 예산</t>
    <phoneticPr fontId="2" type="noConversion"/>
  </si>
  <si>
    <t>20' 예산 산출내역</t>
    <phoneticPr fontId="2" type="noConversion"/>
  </si>
  <si>
    <t>○ 직원4</t>
    <phoneticPr fontId="2" type="noConversion"/>
  </si>
  <si>
    <t>○ 맞춤형복지포인트</t>
    <phoneticPr fontId="2" type="noConversion"/>
  </si>
  <si>
    <t>○ 한국사회복지협의회 연회비</t>
    <phoneticPr fontId="2" type="noConversion"/>
  </si>
  <si>
    <t>○ NGO연대회비</t>
    <phoneticPr fontId="2" type="noConversion"/>
  </si>
  <si>
    <t>○ IBSA 회비 : 2020(1,250유로)</t>
    <phoneticPr fontId="2" type="noConversion"/>
  </si>
  <si>
    <t>○ WBU 회비: 2018~2020</t>
    <phoneticPr fontId="2" type="noConversion"/>
  </si>
  <si>
    <t>국제협력사업</t>
    <phoneticPr fontId="2" type="noConversion"/>
  </si>
  <si>
    <t>(접근성 보장사업,</t>
    <phoneticPr fontId="2" type="noConversion"/>
  </si>
  <si>
    <t>○ 시각장애인 AI스피커 보급 및 이용 교육 지원사업</t>
    <phoneticPr fontId="2" type="noConversion"/>
  </si>
  <si>
    <t>시각장애인 AI스피커 보급 및 이용 교육 지원사업</t>
  </si>
  <si>
    <t>시각장애인편의시설지원센터운영사업</t>
    <phoneticPr fontId="2" type="noConversion"/>
  </si>
  <si>
    <t>○ 직장 내 장애인 인식개선 강사 지원사업</t>
    <phoneticPr fontId="2" type="noConversion"/>
  </si>
  <si>
    <t>- 정수기 사용료</t>
    <phoneticPr fontId="2" type="noConversion"/>
  </si>
  <si>
    <t>- 커피머신 사용료</t>
    <phoneticPr fontId="2" type="noConversion"/>
  </si>
  <si>
    <t>○ 화면해설영상물제작사업</t>
    <phoneticPr fontId="2" type="noConversion"/>
  </si>
  <si>
    <t>- 시각장애인 지도자해외연수사업</t>
    <phoneticPr fontId="2" type="noConversion"/>
  </si>
  <si>
    <t>시각장애인지도자해외연수사업</t>
    <phoneticPr fontId="2" type="noConversion"/>
  </si>
  <si>
    <t>○ 시각장애인지도자해외연수사업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</si>
</sst>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176" formatCode="#&quot;명&quot;"/>
    <numFmt numFmtId="177" formatCode="#&quot;월&quot;"/>
    <numFmt numFmtId="178" formatCode="#&quot;회&quot;"/>
    <numFmt numFmtId="179" formatCode="#&quot;지회&quot;"/>
    <numFmt numFmtId="180" formatCode="#&quot;대&quot;"/>
    <numFmt numFmtId="181" formatCode="#&quot;지부&quot;"/>
    <numFmt numFmtId="182" formatCode="_-* #,##0_-;\-* #,##0_-;_-* &quot;-&quot;??_-;_-@_-"/>
    <numFmt numFmtId="183" formatCode="#,###&quot;원&quot;"/>
    <numFmt numFmtId="184" formatCode="0.0%"/>
    <numFmt numFmtId="185" formatCode="#,##0&quot;원&quot;"/>
    <numFmt numFmtId="186" formatCode="#&quot;건&quot;"/>
    <numFmt numFmtId="187" formatCode="0.000%"/>
  </numFmts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u/>
      <sz val="28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b/>
      <sz val="14"/>
      <color indexed="8"/>
      <name val="돋움"/>
      <family val="3"/>
      <charset val="129"/>
    </font>
    <font>
      <b/>
      <sz val="13"/>
      <color indexed="81"/>
      <name val="Tahoma"/>
      <family val="2"/>
    </font>
    <font>
      <b/>
      <sz val="13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26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0" xfId="1" applyFont="1" applyFill="1">
      <alignment vertical="center"/>
    </xf>
    <xf numFmtId="0" fontId="6" fillId="0" borderId="0" xfId="0" applyFont="1" applyFill="1">
      <alignment vertical="center"/>
    </xf>
    <xf numFmtId="41" fontId="6" fillId="0" borderId="0" xfId="1" applyFont="1" applyFill="1" applyBorder="1">
      <alignment vertical="center"/>
    </xf>
    <xf numFmtId="0" fontId="4" fillId="0" borderId="0" xfId="0" applyFont="1" applyAlignment="1">
      <alignment horizontal="left" vertical="center" shrinkToFit="1"/>
    </xf>
    <xf numFmtId="0" fontId="9" fillId="0" borderId="0" xfId="2" applyFont="1" applyBorder="1" applyAlignment="1">
      <alignment horizontal="left" vertical="center"/>
    </xf>
    <xf numFmtId="41" fontId="10" fillId="0" borderId="9" xfId="3" applyFont="1" applyBorder="1">
      <alignment vertical="center"/>
    </xf>
    <xf numFmtId="41" fontId="10" fillId="0" borderId="17" xfId="3" applyFont="1" applyBorder="1">
      <alignment vertical="center"/>
    </xf>
    <xf numFmtId="41" fontId="11" fillId="0" borderId="9" xfId="3" applyFont="1" applyBorder="1">
      <alignment vertical="center"/>
    </xf>
    <xf numFmtId="41" fontId="11" fillId="0" borderId="9" xfId="3" applyFont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9" fontId="11" fillId="0" borderId="9" xfId="2" applyNumberFormat="1" applyFont="1" applyFill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41" fontId="12" fillId="0" borderId="0" xfId="1" applyFont="1" applyFill="1" applyAlignment="1">
      <alignment horizontal="center" vertical="center"/>
    </xf>
    <xf numFmtId="41" fontId="13" fillId="0" borderId="0" xfId="1" applyFont="1" applyFill="1" applyAlignment="1">
      <alignment horizontal="center" vertical="center"/>
    </xf>
    <xf numFmtId="0" fontId="14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14" fillId="0" borderId="0" xfId="0" applyFont="1" applyFill="1" applyAlignment="1">
      <alignment vertical="top"/>
    </xf>
    <xf numFmtId="183" fontId="14" fillId="0" borderId="0" xfId="1" applyNumberFormat="1" applyFont="1" applyFill="1" applyAlignment="1">
      <alignment horizontal="right" vertical="center"/>
    </xf>
    <xf numFmtId="41" fontId="14" fillId="0" borderId="0" xfId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14" fillId="0" borderId="9" xfId="0" applyFont="1" applyFill="1" applyBorder="1">
      <alignment vertical="center"/>
    </xf>
    <xf numFmtId="183" fontId="14" fillId="0" borderId="14" xfId="1" applyNumberFormat="1" applyFont="1" applyFill="1" applyBorder="1" applyAlignment="1">
      <alignment horizontal="right" vertical="center"/>
    </xf>
    <xf numFmtId="41" fontId="14" fillId="0" borderId="14" xfId="1" applyFont="1" applyFill="1" applyBorder="1" applyAlignment="1">
      <alignment horizontal="center" vertical="center"/>
    </xf>
    <xf numFmtId="0" fontId="14" fillId="0" borderId="8" xfId="0" applyFont="1" applyFill="1" applyBorder="1">
      <alignment vertical="center"/>
    </xf>
    <xf numFmtId="41" fontId="14" fillId="0" borderId="0" xfId="1" applyFont="1" applyFill="1" applyBorder="1" applyAlignment="1">
      <alignment vertical="center"/>
    </xf>
    <xf numFmtId="183" fontId="14" fillId="0" borderId="0" xfId="1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center" vertical="center"/>
    </xf>
    <xf numFmtId="183" fontId="14" fillId="0" borderId="1" xfId="1" applyNumberFormat="1" applyFont="1" applyFill="1" applyBorder="1" applyAlignment="1">
      <alignment horizontal="right" vertical="center"/>
    </xf>
    <xf numFmtId="41" fontId="14" fillId="0" borderId="1" xfId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14" fillId="0" borderId="1" xfId="0" quotePrefix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83" fontId="14" fillId="0" borderId="3" xfId="1" applyNumberFormat="1" applyFont="1" applyFill="1" applyBorder="1" applyAlignment="1">
      <alignment horizontal="right" vertical="center"/>
    </xf>
    <xf numFmtId="0" fontId="14" fillId="0" borderId="3" xfId="0" quotePrefix="1" applyFont="1" applyFill="1" applyBorder="1" applyAlignment="1">
      <alignment horizontal="center" vertical="center"/>
    </xf>
    <xf numFmtId="176" fontId="14" fillId="0" borderId="1" xfId="0" quotePrefix="1" applyNumberFormat="1" applyFont="1" applyFill="1" applyBorder="1" applyAlignment="1">
      <alignment horizontal="center" vertical="center"/>
    </xf>
    <xf numFmtId="183" fontId="14" fillId="0" borderId="0" xfId="1" quotePrefix="1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center" vertical="center"/>
    </xf>
    <xf numFmtId="176" fontId="14" fillId="0" borderId="3" xfId="0" applyNumberFormat="1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41" fontId="14" fillId="0" borderId="3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178" fontId="14" fillId="0" borderId="3" xfId="0" applyNumberFormat="1" applyFont="1" applyFill="1" applyBorder="1" applyAlignment="1">
      <alignment horizontal="center" vertical="center"/>
    </xf>
    <xf numFmtId="180" fontId="14" fillId="0" borderId="0" xfId="0" applyNumberFormat="1" applyFont="1" applyFill="1" applyBorder="1" applyAlignment="1">
      <alignment horizontal="center" vertical="center"/>
    </xf>
    <xf numFmtId="177" fontId="14" fillId="0" borderId="14" xfId="0" applyNumberFormat="1" applyFont="1" applyFill="1" applyBorder="1" applyAlignment="1">
      <alignment horizontal="center" vertical="center"/>
    </xf>
    <xf numFmtId="0" fontId="14" fillId="0" borderId="14" xfId="0" quotePrefix="1" applyFont="1" applyFill="1" applyBorder="1" applyAlignment="1">
      <alignment horizontal="center" vertical="center"/>
    </xf>
    <xf numFmtId="41" fontId="14" fillId="0" borderId="0" xfId="1" applyFont="1" applyAlignment="1">
      <alignment vertical="center"/>
    </xf>
    <xf numFmtId="41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0" fontId="5" fillId="0" borderId="14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4" fillId="0" borderId="0" xfId="0" applyFont="1" applyFill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41" fontId="14" fillId="0" borderId="9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4" fillId="0" borderId="0" xfId="0" quotePrefix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41" fontId="5" fillId="0" borderId="0" xfId="1" applyFont="1" applyFill="1" applyAlignment="1">
      <alignment horizontal="center" vertical="center"/>
    </xf>
    <xf numFmtId="41" fontId="6" fillId="0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41" fontId="5" fillId="0" borderId="15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6" xfId="1" applyFont="1" applyFill="1" applyBorder="1">
      <alignment vertical="center"/>
    </xf>
    <xf numFmtId="41" fontId="5" fillId="2" borderId="8" xfId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14" fillId="0" borderId="15" xfId="0" applyNumberFormat="1" applyFont="1" applyFill="1" applyBorder="1" applyAlignment="1">
      <alignment vertical="center"/>
    </xf>
    <xf numFmtId="49" fontId="11" fillId="0" borderId="18" xfId="2" applyNumberFormat="1" applyFont="1" applyFill="1" applyBorder="1" applyAlignment="1">
      <alignment horizontal="center" vertical="center"/>
    </xf>
    <xf numFmtId="0" fontId="9" fillId="0" borderId="21" xfId="2" applyFont="1" applyBorder="1" applyAlignment="1">
      <alignment vertical="center" wrapText="1"/>
    </xf>
    <xf numFmtId="0" fontId="9" fillId="0" borderId="22" xfId="2" applyFont="1" applyBorder="1" applyAlignment="1">
      <alignment vertical="center" wrapText="1"/>
    </xf>
    <xf numFmtId="0" fontId="9" fillId="0" borderId="23" xfId="2" applyFont="1" applyBorder="1" applyAlignment="1">
      <alignment vertical="center" wrapText="1"/>
    </xf>
    <xf numFmtId="0" fontId="9" fillId="0" borderId="24" xfId="2" applyFont="1" applyBorder="1" applyAlignment="1">
      <alignment vertical="center" wrapText="1"/>
    </xf>
    <xf numFmtId="0" fontId="11" fillId="0" borderId="16" xfId="2" applyFont="1" applyFill="1" applyBorder="1" applyAlignment="1">
      <alignment horizontal="center" vertical="center"/>
    </xf>
    <xf numFmtId="0" fontId="14" fillId="0" borderId="13" xfId="0" applyFont="1" applyFill="1" applyBorder="1">
      <alignment vertical="center"/>
    </xf>
    <xf numFmtId="0" fontId="14" fillId="0" borderId="2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4" fillId="0" borderId="7" xfId="0" applyFont="1" applyFill="1" applyBorder="1">
      <alignment vertical="center"/>
    </xf>
    <xf numFmtId="0" fontId="14" fillId="0" borderId="5" xfId="0" quotePrefix="1" applyFont="1" applyFill="1" applyBorder="1">
      <alignment vertical="center"/>
    </xf>
    <xf numFmtId="0" fontId="14" fillId="0" borderId="2" xfId="0" applyFont="1" applyFill="1" applyBorder="1" applyAlignment="1">
      <alignment vertical="center" wrapText="1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4" fillId="0" borderId="0" xfId="0" applyFont="1">
      <alignment vertical="center"/>
    </xf>
    <xf numFmtId="185" fontId="14" fillId="0" borderId="0" xfId="1" applyNumberFormat="1" applyFont="1" applyFill="1" applyBorder="1" applyAlignment="1">
      <alignment horizontal="center" vertical="center"/>
    </xf>
    <xf numFmtId="185" fontId="14" fillId="0" borderId="15" xfId="1" applyNumberFormat="1" applyFont="1" applyFill="1" applyBorder="1" applyAlignment="1">
      <alignment horizontal="center" vertical="center"/>
    </xf>
    <xf numFmtId="185" fontId="14" fillId="0" borderId="15" xfId="0" applyNumberFormat="1" applyFont="1" applyFill="1" applyBorder="1" applyAlignment="1">
      <alignment vertical="center"/>
    </xf>
    <xf numFmtId="185" fontId="14" fillId="0" borderId="15" xfId="1" applyNumberFormat="1" applyFont="1" applyFill="1" applyBorder="1" applyAlignment="1">
      <alignment horizontal="right" vertical="center"/>
    </xf>
    <xf numFmtId="185" fontId="14" fillId="0" borderId="6" xfId="1" applyNumberFormat="1" applyFont="1" applyFill="1" applyBorder="1" applyAlignment="1">
      <alignment horizontal="right" vertical="center"/>
    </xf>
    <xf numFmtId="185" fontId="14" fillId="2" borderId="8" xfId="1" applyNumberFormat="1" applyFont="1" applyFill="1" applyBorder="1" applyAlignment="1">
      <alignment horizontal="right" vertical="center"/>
    </xf>
    <xf numFmtId="185" fontId="15" fillId="0" borderId="4" xfId="1" applyNumberFormat="1" applyFont="1" applyFill="1" applyBorder="1" applyAlignment="1">
      <alignment horizontal="right" vertical="center"/>
    </xf>
    <xf numFmtId="185" fontId="14" fillId="0" borderId="0" xfId="0" applyNumberFormat="1" applyFont="1" applyBorder="1" applyAlignment="1">
      <alignment vertical="center"/>
    </xf>
    <xf numFmtId="185" fontId="14" fillId="0" borderId="0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1" fontId="14" fillId="0" borderId="9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vertical="top"/>
    </xf>
    <xf numFmtId="183" fontId="14" fillId="0" borderId="1" xfId="1" applyNumberFormat="1" applyFont="1" applyFill="1" applyBorder="1" applyAlignment="1">
      <alignment horizontal="right" vertical="top"/>
    </xf>
    <xf numFmtId="41" fontId="14" fillId="0" borderId="1" xfId="1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177" fontId="14" fillId="0" borderId="1" xfId="0" applyNumberFormat="1" applyFont="1" applyFill="1" applyBorder="1" applyAlignment="1">
      <alignment horizontal="center" vertical="top"/>
    </xf>
    <xf numFmtId="0" fontId="14" fillId="0" borderId="1" xfId="0" quotePrefix="1" applyFont="1" applyFill="1" applyBorder="1" applyAlignment="1">
      <alignment horizontal="center" vertical="top"/>
    </xf>
    <xf numFmtId="185" fontId="14" fillId="0" borderId="15" xfId="1" applyNumberFormat="1" applyFont="1" applyFill="1" applyBorder="1" applyAlignment="1">
      <alignment horizontal="right" vertical="top"/>
    </xf>
    <xf numFmtId="0" fontId="0" fillId="0" borderId="25" xfId="0" applyBorder="1" applyAlignment="1">
      <alignment vertical="center"/>
    </xf>
    <xf numFmtId="0" fontId="0" fillId="0" borderId="19" xfId="0" applyBorder="1" applyAlignment="1">
      <alignment vertical="center"/>
    </xf>
    <xf numFmtId="41" fontId="11" fillId="0" borderId="20" xfId="3" applyFont="1" applyBorder="1" applyAlignment="1">
      <alignment horizontal="center" vertical="center"/>
    </xf>
    <xf numFmtId="0" fontId="7" fillId="0" borderId="0" xfId="2" applyFont="1" applyAlignment="1">
      <alignment vertical="center"/>
    </xf>
    <xf numFmtId="41" fontId="18" fillId="0" borderId="0" xfId="1" applyFont="1" applyFill="1" applyBorder="1" applyAlignment="1">
      <alignment horizontal="center" vertical="center"/>
    </xf>
    <xf numFmtId="0" fontId="18" fillId="0" borderId="0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183" fontId="5" fillId="0" borderId="6" xfId="1" applyNumberFormat="1" applyFont="1" applyFill="1" applyBorder="1" applyAlignment="1">
      <alignment horizontal="right" vertical="center"/>
    </xf>
    <xf numFmtId="0" fontId="18" fillId="0" borderId="3" xfId="0" applyFont="1" applyFill="1" applyBorder="1">
      <alignment vertical="center"/>
    </xf>
    <xf numFmtId="183" fontId="5" fillId="0" borderId="3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/>
    </xf>
    <xf numFmtId="183" fontId="5" fillId="0" borderId="4" xfId="1" applyNumberFormat="1" applyFont="1" applyFill="1" applyBorder="1" applyAlignment="1">
      <alignment horizontal="right" vertical="center"/>
    </xf>
    <xf numFmtId="183" fontId="5" fillId="0" borderId="0" xfId="1" applyNumberFormat="1" applyFont="1" applyFill="1" applyBorder="1" applyAlignment="1">
      <alignment horizontal="right" vertical="center"/>
    </xf>
    <xf numFmtId="41" fontId="5" fillId="0" borderId="0" xfId="1" applyFont="1" applyFill="1" applyBorder="1" applyAlignment="1">
      <alignment horizontal="center" vertical="center"/>
    </xf>
    <xf numFmtId="183" fontId="18" fillId="0" borderId="0" xfId="1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41" fontId="14" fillId="0" borderId="0" xfId="1" applyFont="1">
      <alignment vertical="center"/>
    </xf>
    <xf numFmtId="41" fontId="14" fillId="0" borderId="0" xfId="1" applyFont="1" applyAlignment="1">
      <alignment horizontal="center" vertical="center"/>
    </xf>
    <xf numFmtId="41" fontId="14" fillId="0" borderId="0" xfId="1" applyFont="1" applyFill="1">
      <alignment vertical="center"/>
    </xf>
    <xf numFmtId="9" fontId="14" fillId="0" borderId="0" xfId="4" applyFont="1">
      <alignment vertical="center"/>
    </xf>
    <xf numFmtId="41" fontId="14" fillId="0" borderId="0" xfId="0" applyNumberFormat="1" applyFont="1">
      <alignment vertical="center"/>
    </xf>
    <xf numFmtId="0" fontId="14" fillId="0" borderId="9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41" fontId="14" fillId="0" borderId="0" xfId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41" fontId="5" fillId="0" borderId="4" xfId="1" applyFont="1" applyFill="1" applyBorder="1">
      <alignment vertical="center"/>
    </xf>
    <xf numFmtId="0" fontId="14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horizontal="center" vertical="center"/>
    </xf>
    <xf numFmtId="0" fontId="18" fillId="0" borderId="0" xfId="0" applyFont="1" applyBorder="1">
      <alignment vertical="center"/>
    </xf>
    <xf numFmtId="186" fontId="14" fillId="0" borderId="0" xfId="0" applyNumberFormat="1" applyFont="1" applyFill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6" fillId="0" borderId="5" xfId="0" quotePrefix="1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6" xfId="1" applyFont="1" applyFill="1" applyBorder="1" applyAlignment="1">
      <alignment horizontal="center" vertical="center"/>
    </xf>
    <xf numFmtId="0" fontId="16" fillId="0" borderId="0" xfId="0" quotePrefix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183" fontId="16" fillId="0" borderId="0" xfId="1" applyNumberFormat="1" applyFont="1" applyFill="1" applyBorder="1" applyAlignment="1">
      <alignment horizontal="right" vertical="center"/>
    </xf>
    <xf numFmtId="41" fontId="16" fillId="0" borderId="0" xfId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78" fontId="16" fillId="0" borderId="0" xfId="0" applyNumberFormat="1" applyFont="1" applyFill="1" applyBorder="1" applyAlignment="1">
      <alignment horizontal="center" vertical="center"/>
    </xf>
    <xf numFmtId="0" fontId="16" fillId="0" borderId="0" xfId="0" quotePrefix="1" applyFont="1" applyFill="1" applyBorder="1" applyAlignment="1">
      <alignment horizontal="center" vertical="center"/>
    </xf>
    <xf numFmtId="185" fontId="16" fillId="0" borderId="6" xfId="1" applyNumberFormat="1" applyFont="1" applyFill="1" applyBorder="1" applyAlignment="1">
      <alignment horizontal="right" vertical="center"/>
    </xf>
    <xf numFmtId="176" fontId="16" fillId="0" borderId="0" xfId="0" applyNumberFormat="1" applyFont="1" applyFill="1" applyBorder="1" applyAlignment="1">
      <alignment horizontal="center" vertical="center"/>
    </xf>
    <xf numFmtId="179" fontId="16" fillId="0" borderId="0" xfId="0" applyNumberFormat="1" applyFont="1" applyFill="1" applyBorder="1" applyAlignment="1">
      <alignment horizontal="center" vertical="center"/>
    </xf>
    <xf numFmtId="41" fontId="14" fillId="0" borderId="9" xfId="0" applyNumberFormat="1" applyFont="1" applyFill="1" applyBorder="1" applyAlignment="1">
      <alignment horizontal="center" vertical="center"/>
    </xf>
    <xf numFmtId="41" fontId="14" fillId="0" borderId="0" xfId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5" fontId="14" fillId="0" borderId="8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left" vertical="top"/>
    </xf>
    <xf numFmtId="0" fontId="11" fillId="0" borderId="9" xfId="2" applyFont="1" applyBorder="1" applyAlignment="1">
      <alignment horizontal="center" vertical="center"/>
    </xf>
    <xf numFmtId="41" fontId="11" fillId="0" borderId="9" xfId="3" applyFont="1" applyFill="1" applyBorder="1" applyAlignment="1">
      <alignment horizontal="center" vertical="center"/>
    </xf>
    <xf numFmtId="41" fontId="11" fillId="0" borderId="18" xfId="3" applyFont="1" applyBorder="1" applyAlignment="1">
      <alignment horizontal="center" vertical="center"/>
    </xf>
    <xf numFmtId="183" fontId="6" fillId="0" borderId="0" xfId="1" applyNumberFormat="1" applyFont="1" applyFill="1" applyBorder="1" applyAlignment="1">
      <alignment horizontal="right" vertical="center"/>
    </xf>
    <xf numFmtId="0" fontId="14" fillId="0" borderId="5" xfId="0" quotePrefix="1" applyFont="1" applyFill="1" applyBorder="1" applyAlignment="1">
      <alignment vertical="center"/>
    </xf>
    <xf numFmtId="0" fontId="14" fillId="0" borderId="5" xfId="0" applyFont="1" applyFill="1" applyBorder="1" applyAlignment="1">
      <alignment horizontal="right" vertical="center"/>
    </xf>
    <xf numFmtId="0" fontId="14" fillId="0" borderId="7" xfId="0" applyFont="1" applyFill="1" applyBorder="1" applyAlignment="1">
      <alignment horizontal="right" vertical="center"/>
    </xf>
    <xf numFmtId="183" fontId="14" fillId="0" borderId="1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41" fontId="20" fillId="0" borderId="0" xfId="1" applyFont="1" applyFill="1">
      <alignment vertical="center"/>
    </xf>
    <xf numFmtId="0" fontId="20" fillId="0" borderId="0" xfId="0" applyFont="1" applyFill="1">
      <alignment vertical="center"/>
    </xf>
    <xf numFmtId="0" fontId="5" fillId="0" borderId="4" xfId="0" applyFont="1" applyFill="1" applyBorder="1" applyAlignment="1">
      <alignment vertical="top"/>
    </xf>
    <xf numFmtId="0" fontId="5" fillId="0" borderId="5" xfId="0" quotePrefix="1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41" fontId="5" fillId="0" borderId="3" xfId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85" fontId="5" fillId="0" borderId="6" xfId="1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top"/>
    </xf>
    <xf numFmtId="0" fontId="5" fillId="0" borderId="7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183" fontId="5" fillId="0" borderId="1" xfId="1" applyNumberFormat="1" applyFont="1" applyFill="1" applyBorder="1" applyAlignment="1">
      <alignment horizontal="right" vertical="center"/>
    </xf>
    <xf numFmtId="41" fontId="5" fillId="0" borderId="1" xfId="1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185" fontId="5" fillId="0" borderId="8" xfId="1" applyNumberFormat="1" applyFont="1" applyFill="1" applyBorder="1" applyAlignment="1">
      <alignment horizontal="right" vertical="center"/>
    </xf>
    <xf numFmtId="0" fontId="14" fillId="0" borderId="10" xfId="0" applyFont="1" applyFill="1" applyBorder="1">
      <alignment vertical="center"/>
    </xf>
    <xf numFmtId="185" fontId="14" fillId="0" borderId="4" xfId="1" applyNumberFormat="1" applyFont="1" applyFill="1" applyBorder="1" applyAlignment="1">
      <alignment horizontal="right" vertical="center"/>
    </xf>
    <xf numFmtId="0" fontId="14" fillId="0" borderId="13" xfId="0" applyFont="1" applyFill="1" applyBorder="1" applyAlignment="1">
      <alignment vertical="top"/>
    </xf>
    <xf numFmtId="0" fontId="14" fillId="0" borderId="0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4" fillId="0" borderId="2" xfId="0" quotePrefix="1" applyFont="1" applyFill="1" applyBorder="1" applyAlignment="1">
      <alignment vertical="center"/>
    </xf>
    <xf numFmtId="0" fontId="14" fillId="0" borderId="5" xfId="0" applyFont="1" applyFill="1" applyBorder="1" applyAlignment="1">
      <alignment vertical="top"/>
    </xf>
    <xf numFmtId="0" fontId="14" fillId="0" borderId="7" xfId="0" applyFont="1" applyFill="1" applyBorder="1" applyAlignment="1">
      <alignment vertical="top"/>
    </xf>
    <xf numFmtId="185" fontId="14" fillId="0" borderId="4" xfId="1" applyNumberFormat="1" applyFont="1" applyFill="1" applyBorder="1" applyAlignment="1">
      <alignment vertical="center"/>
    </xf>
    <xf numFmtId="185" fontId="14" fillId="0" borderId="6" xfId="1" applyNumberFormat="1" applyFont="1" applyFill="1" applyBorder="1" applyAlignment="1">
      <alignment vertical="center"/>
    </xf>
    <xf numFmtId="41" fontId="14" fillId="0" borderId="0" xfId="1" quotePrefix="1" applyFont="1" applyFill="1" applyBorder="1" applyAlignment="1">
      <alignment vertical="center"/>
    </xf>
    <xf numFmtId="185" fontId="17" fillId="0" borderId="4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vertical="center"/>
    </xf>
    <xf numFmtId="41" fontId="14" fillId="0" borderId="11" xfId="0" applyNumberFormat="1" applyFont="1" applyFill="1" applyBorder="1" applyAlignment="1">
      <alignment vertical="center"/>
    </xf>
    <xf numFmtId="41" fontId="14" fillId="0" borderId="12" xfId="0" applyNumberFormat="1" applyFont="1" applyFill="1" applyBorder="1" applyAlignment="1">
      <alignment vertical="center"/>
    </xf>
    <xf numFmtId="0" fontId="21" fillId="0" borderId="0" xfId="0" applyFont="1" applyFill="1" applyAlignment="1">
      <alignment horizontal="left" vertical="top"/>
    </xf>
    <xf numFmtId="41" fontId="5" fillId="0" borderId="6" xfId="1" applyFont="1" applyFill="1" applyBorder="1" applyAlignment="1">
      <alignment horizontal="center" vertical="top"/>
    </xf>
    <xf numFmtId="178" fontId="14" fillId="0" borderId="14" xfId="0" applyNumberFormat="1" applyFont="1" applyFill="1" applyBorder="1" applyAlignment="1">
      <alignment horizontal="center" vertical="center"/>
    </xf>
    <xf numFmtId="185" fontId="17" fillId="0" borderId="15" xfId="1" applyNumberFormat="1" applyFont="1" applyFill="1" applyBorder="1" applyAlignment="1">
      <alignment horizontal="right" vertical="center"/>
    </xf>
    <xf numFmtId="181" fontId="14" fillId="0" borderId="0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15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5" xfId="0" applyFont="1" applyFill="1" applyBorder="1" applyAlignment="1">
      <alignment horizontal="left" vertical="center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41" fontId="14" fillId="0" borderId="10" xfId="0" applyNumberFormat="1" applyFont="1" applyFill="1" applyBorder="1" applyAlignment="1">
      <alignment vertical="center"/>
    </xf>
    <xf numFmtId="182" fontId="14" fillId="0" borderId="9" xfId="0" applyNumberFormat="1" applyFont="1" applyFill="1" applyBorder="1" applyAlignment="1">
      <alignment vertical="center"/>
    </xf>
    <xf numFmtId="183" fontId="14" fillId="0" borderId="3" xfId="0" applyNumberFormat="1" applyFont="1" applyFill="1" applyBorder="1" applyAlignment="1">
      <alignment horizontal="right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185" fontId="17" fillId="0" borderId="8" xfId="1" applyNumberFormat="1" applyFont="1" applyFill="1" applyBorder="1" applyAlignment="1">
      <alignment horizontal="right" vertical="center"/>
    </xf>
    <xf numFmtId="185" fontId="14" fillId="0" borderId="8" xfId="1" applyNumberFormat="1" applyFont="1" applyFill="1" applyBorder="1" applyAlignment="1">
      <alignment horizontal="right" vertical="top"/>
    </xf>
    <xf numFmtId="41" fontId="14" fillId="0" borderId="0" xfId="1" applyFont="1" applyFill="1" applyAlignment="1">
      <alignment vertical="top"/>
    </xf>
    <xf numFmtId="0" fontId="11" fillId="0" borderId="26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41" fontId="11" fillId="0" borderId="3" xfId="3" applyFont="1" applyBorder="1" applyAlignment="1">
      <alignment horizontal="center" vertical="center"/>
    </xf>
    <xf numFmtId="41" fontId="10" fillId="0" borderId="4" xfId="3" applyFont="1" applyBorder="1">
      <alignment vertical="center"/>
    </xf>
    <xf numFmtId="0" fontId="6" fillId="0" borderId="0" xfId="1" applyNumberFormat="1" applyFont="1" applyFill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41" fontId="9" fillId="0" borderId="17" xfId="3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41" fontId="9" fillId="0" borderId="9" xfId="3" applyFont="1" applyBorder="1" applyAlignment="1">
      <alignment horizontal="center" vertical="center" wrapText="1"/>
    </xf>
    <xf numFmtId="41" fontId="10" fillId="0" borderId="10" xfId="3" applyFont="1" applyBorder="1" applyAlignment="1">
      <alignment horizontal="center" vertical="center" wrapText="1"/>
    </xf>
    <xf numFmtId="41" fontId="10" fillId="0" borderId="11" xfId="3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41" fontId="5" fillId="0" borderId="10" xfId="1" applyFont="1" applyFill="1" applyBorder="1" applyAlignment="1">
      <alignment horizontal="center" vertical="center"/>
    </xf>
    <xf numFmtId="41" fontId="5" fillId="0" borderId="12" xfId="1" applyFont="1" applyFill="1" applyBorder="1" applyAlignment="1">
      <alignment horizontal="center" vertical="center"/>
    </xf>
    <xf numFmtId="41" fontId="5" fillId="0" borderId="11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41" fontId="5" fillId="0" borderId="9" xfId="1" applyFont="1" applyFill="1" applyBorder="1" applyAlignment="1">
      <alignment horizontal="center" vertical="center" wrapText="1"/>
    </xf>
    <xf numFmtId="41" fontId="14" fillId="0" borderId="12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41" fontId="14" fillId="0" borderId="10" xfId="0" applyNumberFormat="1" applyFont="1" applyFill="1" applyBorder="1" applyAlignment="1">
      <alignment horizontal="center" vertical="center"/>
    </xf>
    <xf numFmtId="184" fontId="5" fillId="0" borderId="3" xfId="4" quotePrefix="1" applyNumberFormat="1" applyFont="1" applyFill="1" applyBorder="1" applyAlignment="1">
      <alignment horizontal="center" vertical="center"/>
    </xf>
    <xf numFmtId="187" fontId="5" fillId="0" borderId="0" xfId="4" quotePrefix="1" applyNumberFormat="1" applyFont="1" applyFill="1" applyBorder="1" applyAlignment="1">
      <alignment horizontal="center" vertical="center"/>
    </xf>
    <xf numFmtId="10" fontId="5" fillId="0" borderId="0" xfId="4" quotePrefix="1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10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 wrapText="1"/>
    </xf>
    <xf numFmtId="0" fontId="14" fillId="0" borderId="6" xfId="0" applyFont="1" applyFill="1" applyBorder="1" applyAlignment="1">
      <alignment vertical="top" wrapText="1"/>
    </xf>
    <xf numFmtId="0" fontId="14" fillId="0" borderId="8" xfId="0" applyFont="1" applyFill="1" applyBorder="1" applyAlignment="1">
      <alignment vertical="top" wrapText="1"/>
    </xf>
    <xf numFmtId="0" fontId="14" fillId="0" borderId="9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vertical="top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41" fontId="14" fillId="0" borderId="13" xfId="0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vertical="top"/>
    </xf>
    <xf numFmtId="0" fontId="5" fillId="0" borderId="12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/>
    </xf>
    <xf numFmtId="41" fontId="5" fillId="0" borderId="10" xfId="0" applyNumberFormat="1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11" xfId="0" applyNumberFormat="1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vertical="top"/>
    </xf>
    <xf numFmtId="41" fontId="5" fillId="0" borderId="2" xfId="0" applyNumberFormat="1" applyFont="1" applyFill="1" applyBorder="1" applyAlignment="1">
      <alignment horizontal="center" vertical="center"/>
    </xf>
    <xf numFmtId="41" fontId="5" fillId="0" borderId="5" xfId="0" applyNumberFormat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horizontal="left" vertical="top"/>
    </xf>
    <xf numFmtId="0" fontId="14" fillId="0" borderId="12" xfId="0" applyFont="1" applyFill="1" applyBorder="1" applyAlignment="1">
      <alignment horizontal="left" vertical="top"/>
    </xf>
    <xf numFmtId="0" fontId="14" fillId="0" borderId="11" xfId="0" applyFont="1" applyFill="1" applyBorder="1" applyAlignment="1">
      <alignment horizontal="left" vertical="top"/>
    </xf>
  </cellXfs>
  <cellStyles count="5">
    <cellStyle name="백분율" xfId="4" builtinId="5"/>
    <cellStyle name="쉼표 [0]" xfId="1" builtinId="6"/>
    <cellStyle name="쉼표 [0] 2" xfId="3" xr:uid="{00000000-0005-0000-0000-000002000000}"/>
    <cellStyle name="표준" xfId="0" builtinId="0"/>
    <cellStyle name="표준 2" xfId="2" xr:uid="{00000000-0005-0000-0000-000004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="70" zoomScaleNormal="70" workbookViewId="0">
      <selection activeCell="J21" sqref="J21"/>
    </sheetView>
  </sheetViews>
  <sheetFormatPr defaultRowHeight="16.5"/>
  <cols>
    <col min="1" max="12" width="25.625" style="1" customWidth="1"/>
    <col min="13" max="16" width="19.625" style="1" customWidth="1"/>
    <col min="17" max="16384" width="9" style="1"/>
  </cols>
  <sheetData>
    <row r="1" spans="1:16" ht="35.25">
      <c r="A1" s="258" t="s">
        <v>276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123"/>
      <c r="N1" s="123"/>
      <c r="O1" s="123"/>
      <c r="P1" s="123"/>
    </row>
    <row r="2" spans="1:16" ht="30" customHeight="1" thickBot="1">
      <c r="A2" s="8" t="s">
        <v>188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 t="s">
        <v>189</v>
      </c>
      <c r="M2" s="79"/>
      <c r="N2" s="79"/>
      <c r="O2" s="79"/>
    </row>
    <row r="3" spans="1:16" ht="39.950000000000003" customHeight="1">
      <c r="A3" s="88" t="s">
        <v>18</v>
      </c>
      <c r="B3" s="89"/>
      <c r="C3" s="89"/>
      <c r="D3" s="89"/>
      <c r="E3" s="89"/>
      <c r="F3" s="89"/>
      <c r="G3" s="90" t="s">
        <v>19</v>
      </c>
      <c r="H3" s="89"/>
      <c r="I3" s="89"/>
      <c r="J3" s="89"/>
      <c r="K3" s="89"/>
      <c r="L3" s="91"/>
    </row>
    <row r="4" spans="1:16" ht="39.950000000000003" customHeight="1">
      <c r="A4" s="261" t="s">
        <v>20</v>
      </c>
      <c r="B4" s="256" t="s">
        <v>21</v>
      </c>
      <c r="C4" s="256" t="s">
        <v>22</v>
      </c>
      <c r="D4" s="263" t="s">
        <v>277</v>
      </c>
      <c r="E4" s="263" t="s">
        <v>278</v>
      </c>
      <c r="F4" s="262" t="s">
        <v>275</v>
      </c>
      <c r="G4" s="256" t="s">
        <v>20</v>
      </c>
      <c r="H4" s="256" t="s">
        <v>21</v>
      </c>
      <c r="I4" s="256" t="s">
        <v>22</v>
      </c>
      <c r="J4" s="263" t="s">
        <v>277</v>
      </c>
      <c r="K4" s="263" t="s">
        <v>278</v>
      </c>
      <c r="L4" s="257" t="s">
        <v>275</v>
      </c>
    </row>
    <row r="5" spans="1:16" ht="39.950000000000003" customHeight="1">
      <c r="A5" s="261"/>
      <c r="B5" s="256"/>
      <c r="C5" s="256"/>
      <c r="D5" s="264"/>
      <c r="E5" s="264"/>
      <c r="F5" s="262"/>
      <c r="G5" s="256"/>
      <c r="H5" s="256"/>
      <c r="I5" s="256"/>
      <c r="J5" s="264"/>
      <c r="K5" s="264"/>
      <c r="L5" s="257"/>
    </row>
    <row r="6" spans="1:16" ht="39.950000000000003" customHeight="1">
      <c r="A6" s="159" t="s">
        <v>23</v>
      </c>
      <c r="B6" s="156"/>
      <c r="C6" s="156"/>
      <c r="D6" s="9">
        <f>D7+D11+D12+D13+D14+D15+D16</f>
        <v>7070750</v>
      </c>
      <c r="E6" s="9">
        <f>E7+E11+E12+E13+E14+E15+E16</f>
        <v>7260864</v>
      </c>
      <c r="F6" s="9">
        <f>E6-D6</f>
        <v>190114</v>
      </c>
      <c r="G6" s="156" t="s">
        <v>23</v>
      </c>
      <c r="H6" s="156"/>
      <c r="I6" s="156"/>
      <c r="J6" s="9">
        <f>J7+J11+J12+J13+J14+J15+J16+J17</f>
        <v>7070750</v>
      </c>
      <c r="K6" s="9">
        <f>K7+K11+K12+K13+K14+K15+K16+K17</f>
        <v>7260864</v>
      </c>
      <c r="L6" s="10">
        <f>K6-J6</f>
        <v>190114</v>
      </c>
    </row>
    <row r="7" spans="1:16" ht="39.950000000000003" customHeight="1">
      <c r="A7" s="158" t="s">
        <v>24</v>
      </c>
      <c r="B7" s="157" t="s">
        <v>24</v>
      </c>
      <c r="C7" s="157"/>
      <c r="D7" s="11">
        <f>SUM(D8,D9,D10)</f>
        <v>1872087</v>
      </c>
      <c r="E7" s="11">
        <f>SUM(E8,E9,E10)</f>
        <v>1424108</v>
      </c>
      <c r="F7" s="9">
        <f t="shared" ref="F7:F13" si="0">E7-D7</f>
        <v>-447979</v>
      </c>
      <c r="G7" s="157" t="s">
        <v>25</v>
      </c>
      <c r="H7" s="157"/>
      <c r="I7" s="157"/>
      <c r="J7" s="11">
        <f>SUM(J8+J9+J10)</f>
        <v>835222</v>
      </c>
      <c r="K7" s="11">
        <f>SUM(K8+K9+K10)</f>
        <v>846385</v>
      </c>
      <c r="L7" s="10">
        <f t="shared" ref="L7:L16" si="1">K7-J7</f>
        <v>11163</v>
      </c>
    </row>
    <row r="8" spans="1:16" ht="39.950000000000003" customHeight="1">
      <c r="A8" s="260"/>
      <c r="B8" s="259"/>
      <c r="C8" s="157" t="s">
        <v>44</v>
      </c>
      <c r="D8" s="12">
        <v>1079000</v>
      </c>
      <c r="E8" s="12">
        <v>1084000</v>
      </c>
      <c r="F8" s="9">
        <f t="shared" si="0"/>
        <v>5000</v>
      </c>
      <c r="G8" s="259"/>
      <c r="H8" s="157" t="s">
        <v>26</v>
      </c>
      <c r="I8" s="157" t="s">
        <v>27</v>
      </c>
      <c r="J8" s="11">
        <v>293197</v>
      </c>
      <c r="K8" s="11">
        <v>332770</v>
      </c>
      <c r="L8" s="10">
        <f t="shared" si="1"/>
        <v>39573</v>
      </c>
    </row>
    <row r="9" spans="1:16" ht="39.950000000000003" customHeight="1">
      <c r="A9" s="260"/>
      <c r="B9" s="259"/>
      <c r="C9" s="157" t="s">
        <v>43</v>
      </c>
      <c r="D9" s="12">
        <v>115636</v>
      </c>
      <c r="E9" s="12">
        <v>123108</v>
      </c>
      <c r="F9" s="9">
        <f t="shared" si="0"/>
        <v>7472</v>
      </c>
      <c r="G9" s="259"/>
      <c r="H9" s="157" t="s">
        <v>28</v>
      </c>
      <c r="I9" s="157" t="s">
        <v>29</v>
      </c>
      <c r="J9" s="11">
        <v>391950</v>
      </c>
      <c r="K9" s="11">
        <v>385890</v>
      </c>
      <c r="L9" s="10">
        <f t="shared" si="1"/>
        <v>-6060</v>
      </c>
    </row>
    <row r="10" spans="1:16" ht="39.950000000000003" customHeight="1">
      <c r="A10" s="260"/>
      <c r="B10" s="259"/>
      <c r="C10" s="157" t="s">
        <v>181</v>
      </c>
      <c r="D10" s="11">
        <v>677451</v>
      </c>
      <c r="E10" s="11">
        <v>217000</v>
      </c>
      <c r="F10" s="9">
        <f t="shared" si="0"/>
        <v>-460451</v>
      </c>
      <c r="G10" s="259"/>
      <c r="H10" s="157" t="s">
        <v>46</v>
      </c>
      <c r="I10" s="157" t="s">
        <v>30</v>
      </c>
      <c r="J10" s="11">
        <v>150075</v>
      </c>
      <c r="K10" s="11">
        <v>127725</v>
      </c>
      <c r="L10" s="10">
        <f t="shared" si="1"/>
        <v>-22350</v>
      </c>
    </row>
    <row r="11" spans="1:16" ht="39.950000000000003" customHeight="1">
      <c r="A11" s="158" t="s">
        <v>37</v>
      </c>
      <c r="B11" s="157" t="s">
        <v>37</v>
      </c>
      <c r="C11" s="157" t="s">
        <v>37</v>
      </c>
      <c r="D11" s="12">
        <v>3361212</v>
      </c>
      <c r="E11" s="12">
        <v>3721338</v>
      </c>
      <c r="F11" s="9">
        <f t="shared" si="0"/>
        <v>360126</v>
      </c>
      <c r="G11" s="157" t="s">
        <v>31</v>
      </c>
      <c r="H11" s="157" t="s">
        <v>32</v>
      </c>
      <c r="I11" s="157" t="s">
        <v>32</v>
      </c>
      <c r="J11" s="11">
        <v>321287</v>
      </c>
      <c r="K11" s="11">
        <v>368657</v>
      </c>
      <c r="L11" s="10">
        <f t="shared" si="1"/>
        <v>47370</v>
      </c>
    </row>
    <row r="12" spans="1:16" ht="39.950000000000003" customHeight="1">
      <c r="A12" s="92" t="s">
        <v>45</v>
      </c>
      <c r="B12" s="13" t="s">
        <v>45</v>
      </c>
      <c r="C12" s="13" t="s">
        <v>45</v>
      </c>
      <c r="D12" s="12">
        <v>260000</v>
      </c>
      <c r="E12" s="12">
        <v>220000</v>
      </c>
      <c r="F12" s="9">
        <f t="shared" si="0"/>
        <v>-40000</v>
      </c>
      <c r="G12" s="157" t="s">
        <v>33</v>
      </c>
      <c r="H12" s="157" t="s">
        <v>33</v>
      </c>
      <c r="I12" s="157" t="s">
        <v>33</v>
      </c>
      <c r="J12" s="11">
        <v>4959782</v>
      </c>
      <c r="K12" s="11">
        <v>5238079</v>
      </c>
      <c r="L12" s="10">
        <f t="shared" si="1"/>
        <v>278297</v>
      </c>
    </row>
    <row r="13" spans="1:16" ht="39.950000000000003" customHeight="1">
      <c r="A13" s="158" t="s">
        <v>34</v>
      </c>
      <c r="B13" s="157" t="s">
        <v>34</v>
      </c>
      <c r="C13" s="157" t="s">
        <v>35</v>
      </c>
      <c r="D13" s="12">
        <v>10920</v>
      </c>
      <c r="E13" s="12">
        <v>10920</v>
      </c>
      <c r="F13" s="9">
        <f t="shared" si="0"/>
        <v>0</v>
      </c>
      <c r="G13" s="157" t="s">
        <v>42</v>
      </c>
      <c r="H13" s="157" t="s">
        <v>42</v>
      </c>
      <c r="I13" s="14" t="s">
        <v>42</v>
      </c>
      <c r="J13" s="11">
        <v>294215</v>
      </c>
      <c r="K13" s="11">
        <v>201785</v>
      </c>
      <c r="L13" s="10">
        <f t="shared" si="1"/>
        <v>-92430</v>
      </c>
    </row>
    <row r="14" spans="1:16" ht="39.950000000000003" customHeight="1">
      <c r="A14" s="243" t="s">
        <v>39</v>
      </c>
      <c r="B14" s="242" t="s">
        <v>39</v>
      </c>
      <c r="C14" s="242" t="s">
        <v>39</v>
      </c>
      <c r="D14" s="12">
        <v>286143</v>
      </c>
      <c r="E14" s="12">
        <v>153884</v>
      </c>
      <c r="F14" s="9">
        <f t="shared" ref="F14:F15" si="2">E14-D14</f>
        <v>-132259</v>
      </c>
      <c r="G14" s="157" t="s">
        <v>36</v>
      </c>
      <c r="H14" s="157" t="s">
        <v>36</v>
      </c>
      <c r="I14" s="157" t="s">
        <v>36</v>
      </c>
      <c r="J14" s="182">
        <v>629244</v>
      </c>
      <c r="K14" s="182">
        <v>574958</v>
      </c>
      <c r="L14" s="10">
        <f t="shared" si="1"/>
        <v>-54286</v>
      </c>
    </row>
    <row r="15" spans="1:16" ht="39.950000000000003" customHeight="1">
      <c r="A15" s="243" t="s">
        <v>190</v>
      </c>
      <c r="B15" s="242" t="s">
        <v>190</v>
      </c>
      <c r="C15" s="242" t="s">
        <v>190</v>
      </c>
      <c r="D15" s="12">
        <v>1280388</v>
      </c>
      <c r="E15" s="12">
        <v>1730614</v>
      </c>
      <c r="F15" s="9">
        <f t="shared" si="2"/>
        <v>450226</v>
      </c>
      <c r="G15" s="13" t="s">
        <v>38</v>
      </c>
      <c r="H15" s="13" t="s">
        <v>38</v>
      </c>
      <c r="I15" s="13" t="s">
        <v>38</v>
      </c>
      <c r="J15" s="182">
        <v>1000</v>
      </c>
      <c r="K15" s="182">
        <v>1000</v>
      </c>
      <c r="L15" s="10">
        <f t="shared" si="1"/>
        <v>0</v>
      </c>
    </row>
    <row r="16" spans="1:16" ht="39.950000000000003" customHeight="1">
      <c r="A16" s="251"/>
      <c r="B16" s="252"/>
      <c r="C16" s="252"/>
      <c r="D16" s="253"/>
      <c r="E16" s="253"/>
      <c r="F16" s="254"/>
      <c r="G16" s="181" t="s">
        <v>40</v>
      </c>
      <c r="H16" s="181" t="s">
        <v>40</v>
      </c>
      <c r="I16" s="181" t="s">
        <v>40</v>
      </c>
      <c r="J16" s="12">
        <v>10000</v>
      </c>
      <c r="K16" s="12">
        <v>10000</v>
      </c>
      <c r="L16" s="10">
        <f t="shared" si="1"/>
        <v>0</v>
      </c>
    </row>
    <row r="17" spans="1:12" ht="39.950000000000003" customHeight="1" thickBot="1">
      <c r="A17" s="120"/>
      <c r="B17" s="121"/>
      <c r="C17" s="121"/>
      <c r="D17" s="121"/>
      <c r="E17" s="121"/>
      <c r="F17" s="121"/>
      <c r="G17" s="15" t="s">
        <v>41</v>
      </c>
      <c r="H17" s="15" t="s">
        <v>41</v>
      </c>
      <c r="I17" s="87" t="s">
        <v>41</v>
      </c>
      <c r="J17" s="183">
        <v>20000</v>
      </c>
      <c r="K17" s="183">
        <v>20000</v>
      </c>
      <c r="L17" s="122">
        <f>K17-J17</f>
        <v>0</v>
      </c>
    </row>
  </sheetData>
  <mergeCells count="16">
    <mergeCell ref="H4:H5"/>
    <mergeCell ref="I4:I5"/>
    <mergeCell ref="L4:L5"/>
    <mergeCell ref="A1:L1"/>
    <mergeCell ref="G8:G10"/>
    <mergeCell ref="A8:A10"/>
    <mergeCell ref="B8:B10"/>
    <mergeCell ref="A4:A5"/>
    <mergeCell ref="B4:B5"/>
    <mergeCell ref="C4:C5"/>
    <mergeCell ref="F4:F5"/>
    <mergeCell ref="G4:G5"/>
    <mergeCell ref="D4:D5"/>
    <mergeCell ref="E4:E5"/>
    <mergeCell ref="J4:J5"/>
    <mergeCell ref="K4:K5"/>
  </mergeCells>
  <phoneticPr fontId="2" type="noConversion"/>
  <pageMargins left="0.93" right="0.62" top="0.74803149606299213" bottom="0.74803149606299213" header="0.31496062992125984" footer="0.31496062992125984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77"/>
  <sheetViews>
    <sheetView zoomScale="85" zoomScaleNormal="85" workbookViewId="0">
      <selection activeCell="M30" sqref="M30"/>
    </sheetView>
  </sheetViews>
  <sheetFormatPr defaultRowHeight="16.5"/>
  <cols>
    <col min="1" max="3" width="9" style="3" bestFit="1" customWidth="1"/>
    <col min="4" max="4" width="13" style="4" bestFit="1" customWidth="1"/>
    <col min="5" max="5" width="57" style="99" customWidth="1"/>
    <col min="6" max="6" width="3.5" style="5" bestFit="1" customWidth="1"/>
    <col min="7" max="7" width="13.625" style="16" customWidth="1"/>
    <col min="8" max="16" width="13" style="6" customWidth="1"/>
    <col min="17" max="17" width="9" style="3"/>
    <col min="18" max="18" width="9.875" style="3" bestFit="1" customWidth="1"/>
    <col min="19" max="19" width="9" style="3"/>
    <col min="20" max="20" width="9.875" style="3" bestFit="1" customWidth="1"/>
    <col min="21" max="21" width="9" style="3"/>
    <col min="22" max="22" width="10.5" style="3" bestFit="1" customWidth="1"/>
    <col min="23" max="27" width="9" style="3"/>
    <col min="28" max="28" width="10.875" style="3" bestFit="1" customWidth="1"/>
    <col min="29" max="29" width="9" style="3"/>
    <col min="30" max="30" width="10.5" style="3" bestFit="1" customWidth="1"/>
    <col min="31" max="16384" width="9" style="3"/>
  </cols>
  <sheetData>
    <row r="1" spans="1:30" ht="18" customHeight="1">
      <c r="A1" s="7" t="s">
        <v>178</v>
      </c>
      <c r="B1" s="29"/>
      <c r="C1" s="29"/>
      <c r="D1" s="59"/>
      <c r="E1" s="24"/>
      <c r="F1" s="60"/>
      <c r="G1" s="72"/>
    </row>
    <row r="2" spans="1:30" ht="17.100000000000001" customHeight="1">
      <c r="A2" s="77" t="s">
        <v>47</v>
      </c>
      <c r="B2" s="77" t="s">
        <v>48</v>
      </c>
      <c r="C2" s="77" t="s">
        <v>49</v>
      </c>
      <c r="D2" s="78" t="s">
        <v>50</v>
      </c>
      <c r="E2" s="93" t="s">
        <v>279</v>
      </c>
      <c r="F2" s="61"/>
      <c r="G2" s="80"/>
    </row>
    <row r="3" spans="1:30" ht="17.100000000000001" customHeight="1">
      <c r="A3" s="265" t="s">
        <v>158</v>
      </c>
      <c r="B3" s="266"/>
      <c r="C3" s="267"/>
      <c r="D3" s="78">
        <f>SUM(D4:D40)</f>
        <v>7260863610</v>
      </c>
      <c r="E3" s="94"/>
      <c r="F3" s="62"/>
      <c r="G3" s="81">
        <f>G7+G10+G15+G29+G31+G33+G38+G40</f>
        <v>7260863610</v>
      </c>
    </row>
    <row r="4" spans="1:30" s="5" customFormat="1" ht="17.100000000000001" customHeight="1">
      <c r="A4" s="268" t="s">
        <v>0</v>
      </c>
      <c r="B4" s="268" t="s">
        <v>179</v>
      </c>
      <c r="C4" s="271" t="s">
        <v>135</v>
      </c>
      <c r="D4" s="272">
        <f>G7</f>
        <v>1084000000</v>
      </c>
      <c r="E4" s="94" t="s">
        <v>191</v>
      </c>
      <c r="F4" s="62"/>
      <c r="G4" s="81">
        <v>399000000</v>
      </c>
      <c r="H4" s="6"/>
      <c r="I4" s="6"/>
      <c r="J4" s="6"/>
      <c r="K4" s="6"/>
      <c r="L4" s="6"/>
      <c r="M4" s="6"/>
      <c r="N4" s="6"/>
      <c r="O4" s="6"/>
      <c r="P4" s="6"/>
    </row>
    <row r="5" spans="1:30" s="2" customFormat="1" ht="17.100000000000001" customHeight="1">
      <c r="A5" s="269"/>
      <c r="B5" s="269"/>
      <c r="C5" s="271"/>
      <c r="D5" s="272"/>
      <c r="E5" s="95" t="s">
        <v>262</v>
      </c>
      <c r="F5" s="53"/>
      <c r="G5" s="85">
        <v>220000000</v>
      </c>
      <c r="H5" s="6"/>
      <c r="I5" s="6"/>
      <c r="J5" s="6"/>
      <c r="K5" s="6"/>
      <c r="L5" s="6"/>
      <c r="M5" s="6"/>
      <c r="N5" s="6"/>
      <c r="O5" s="6"/>
      <c r="P5" s="6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s="2" customFormat="1" ht="17.100000000000001" customHeight="1">
      <c r="A6" s="269"/>
      <c r="B6" s="269"/>
      <c r="C6" s="271"/>
      <c r="D6" s="272"/>
      <c r="E6" s="95" t="s">
        <v>192</v>
      </c>
      <c r="F6" s="53"/>
      <c r="G6" s="85">
        <v>465000000</v>
      </c>
      <c r="H6" s="6"/>
      <c r="I6" s="6"/>
      <c r="J6" s="6"/>
      <c r="K6" s="6"/>
      <c r="L6" s="6"/>
      <c r="M6" s="6"/>
      <c r="N6" s="6"/>
      <c r="O6" s="6"/>
      <c r="P6" s="6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s="2" customFormat="1" ht="17.100000000000001" customHeight="1">
      <c r="A7" s="269"/>
      <c r="B7" s="269"/>
      <c r="C7" s="271"/>
      <c r="D7" s="272"/>
      <c r="E7" s="96"/>
      <c r="F7" s="63" t="s">
        <v>52</v>
      </c>
      <c r="G7" s="83">
        <f>SUM(G4:G6)</f>
        <v>1084000000</v>
      </c>
      <c r="H7" s="6"/>
      <c r="I7" s="6"/>
      <c r="J7" s="6"/>
      <c r="K7" s="6"/>
      <c r="L7" s="6"/>
      <c r="M7" s="6"/>
      <c r="N7" s="6"/>
      <c r="O7" s="6"/>
      <c r="P7" s="6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s="2" customFormat="1" ht="17.100000000000001" customHeight="1">
      <c r="A8" s="269"/>
      <c r="B8" s="269"/>
      <c r="C8" s="268" t="s">
        <v>180</v>
      </c>
      <c r="D8" s="273">
        <f>G10</f>
        <v>123108000</v>
      </c>
      <c r="E8" s="94" t="s">
        <v>193</v>
      </c>
      <c r="F8" s="62"/>
      <c r="G8" s="81">
        <v>49000000</v>
      </c>
      <c r="H8" s="6"/>
      <c r="I8" s="6"/>
      <c r="J8" s="6"/>
      <c r="K8" s="6"/>
      <c r="L8" s="6"/>
      <c r="M8" s="6"/>
      <c r="N8" s="6"/>
      <c r="O8" s="6"/>
      <c r="P8" s="6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s="2" customFormat="1" ht="17.100000000000001" customHeight="1">
      <c r="A9" s="269"/>
      <c r="B9" s="269"/>
      <c r="C9" s="269"/>
      <c r="D9" s="274"/>
      <c r="E9" s="95" t="s">
        <v>194</v>
      </c>
      <c r="F9" s="53"/>
      <c r="G9" s="85">
        <v>74108000</v>
      </c>
      <c r="H9" s="6"/>
      <c r="I9" s="6"/>
      <c r="J9" s="6"/>
      <c r="K9" s="6"/>
      <c r="L9" s="6"/>
      <c r="M9" s="6"/>
      <c r="N9" s="6"/>
      <c r="O9" s="6"/>
      <c r="P9" s="6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s="2" customFormat="1" ht="17.100000000000001" customHeight="1">
      <c r="A10" s="269"/>
      <c r="B10" s="269"/>
      <c r="C10" s="270"/>
      <c r="D10" s="275"/>
      <c r="E10" s="96"/>
      <c r="F10" s="63" t="s">
        <v>52</v>
      </c>
      <c r="G10" s="84">
        <f>SUM(G8:G9)</f>
        <v>123108000</v>
      </c>
      <c r="H10" s="6"/>
      <c r="I10" s="6"/>
      <c r="J10" s="6"/>
      <c r="K10" s="6"/>
      <c r="L10" s="6"/>
      <c r="M10" s="6"/>
      <c r="N10" s="6"/>
      <c r="O10" s="6"/>
      <c r="P10" s="6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s="2" customFormat="1" ht="17.100000000000001" customHeight="1">
      <c r="A11" s="269"/>
      <c r="B11" s="269"/>
      <c r="C11" s="271" t="s">
        <v>181</v>
      </c>
      <c r="D11" s="272">
        <f>G15</f>
        <v>217000000</v>
      </c>
      <c r="E11" s="95" t="s">
        <v>195</v>
      </c>
      <c r="F11" s="53"/>
      <c r="G11" s="85">
        <v>90000000</v>
      </c>
      <c r="H11" s="6"/>
      <c r="I11" s="6"/>
      <c r="J11" s="6"/>
      <c r="K11" s="6"/>
      <c r="L11" s="6"/>
      <c r="M11" s="6"/>
      <c r="N11" s="6"/>
      <c r="O11" s="6"/>
      <c r="P11" s="6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s="4" customFormat="1" ht="17.100000000000001" customHeight="1">
      <c r="A12" s="269"/>
      <c r="B12" s="269"/>
      <c r="C12" s="271"/>
      <c r="D12" s="272"/>
      <c r="E12" s="95" t="s">
        <v>196</v>
      </c>
      <c r="F12" s="53"/>
      <c r="G12" s="85">
        <v>100000000</v>
      </c>
      <c r="H12" s="6"/>
      <c r="I12" s="6"/>
      <c r="J12" s="6"/>
      <c r="K12" s="6"/>
      <c r="L12" s="6"/>
      <c r="M12" s="6"/>
      <c r="N12" s="6"/>
      <c r="O12" s="6"/>
      <c r="P12" s="6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s="4" customFormat="1" ht="17.100000000000001" customHeight="1">
      <c r="A13" s="269"/>
      <c r="B13" s="269"/>
      <c r="C13" s="271"/>
      <c r="D13" s="272"/>
      <c r="E13" s="95" t="s">
        <v>288</v>
      </c>
      <c r="F13" s="53"/>
      <c r="G13" s="225">
        <v>24000000</v>
      </c>
      <c r="H13" s="6"/>
      <c r="I13" s="6"/>
      <c r="J13" s="6"/>
      <c r="K13" s="6"/>
      <c r="L13" s="6"/>
      <c r="M13" s="6"/>
      <c r="N13" s="6"/>
      <c r="O13" s="6"/>
      <c r="P13" s="6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s="2" customFormat="1" ht="17.100000000000001" customHeight="1">
      <c r="A14" s="269"/>
      <c r="B14" s="269"/>
      <c r="C14" s="271"/>
      <c r="D14" s="272"/>
      <c r="E14" s="95" t="s">
        <v>291</v>
      </c>
      <c r="F14" s="53"/>
      <c r="G14" s="225">
        <v>3000000</v>
      </c>
      <c r="H14" s="6"/>
      <c r="I14" s="6"/>
      <c r="J14" s="6"/>
      <c r="K14" s="6"/>
      <c r="L14" s="6"/>
      <c r="M14" s="6"/>
      <c r="N14" s="6"/>
      <c r="O14" s="6"/>
      <c r="P14" s="6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s="2" customFormat="1" ht="17.100000000000001" customHeight="1">
      <c r="A15" s="270"/>
      <c r="B15" s="270"/>
      <c r="C15" s="271"/>
      <c r="D15" s="272"/>
      <c r="E15" s="96"/>
      <c r="F15" s="63" t="s">
        <v>52</v>
      </c>
      <c r="G15" s="84">
        <f>SUM(G11:G14)</f>
        <v>217000000</v>
      </c>
      <c r="H15" s="6"/>
      <c r="I15" s="6"/>
      <c r="J15" s="6"/>
      <c r="K15" s="6"/>
      <c r="L15" s="6"/>
      <c r="M15" s="6"/>
      <c r="N15" s="6"/>
      <c r="O15" s="6"/>
      <c r="P15" s="6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s="4" customFormat="1" ht="17.100000000000001" customHeight="1">
      <c r="A16" s="271" t="s">
        <v>182</v>
      </c>
      <c r="B16" s="271" t="s">
        <v>182</v>
      </c>
      <c r="C16" s="271" t="s">
        <v>182</v>
      </c>
      <c r="D16" s="272">
        <f>G29</f>
        <v>3721338000</v>
      </c>
      <c r="E16" s="94" t="s">
        <v>197</v>
      </c>
      <c r="F16" s="62"/>
      <c r="G16" s="150">
        <f>G17+G18</f>
        <v>25000000</v>
      </c>
      <c r="H16" s="6"/>
      <c r="I16" s="6"/>
      <c r="J16" s="6"/>
      <c r="K16" s="180"/>
      <c r="L16" s="6"/>
      <c r="M16" s="6"/>
      <c r="N16" s="6"/>
      <c r="O16" s="6"/>
      <c r="P16" s="6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s="5" customFormat="1" ht="17.100000000000001" customHeight="1">
      <c r="A17" s="271"/>
      <c r="B17" s="271"/>
      <c r="C17" s="271"/>
      <c r="D17" s="272"/>
      <c r="E17" s="161" t="s">
        <v>247</v>
      </c>
      <c r="F17" s="162"/>
      <c r="G17" s="163">
        <v>18000000</v>
      </c>
      <c r="H17" s="6"/>
      <c r="I17" s="6"/>
      <c r="J17" s="6"/>
      <c r="K17" s="6"/>
      <c r="L17" s="6"/>
      <c r="M17" s="6"/>
      <c r="N17" s="6"/>
      <c r="O17" s="6"/>
      <c r="P17" s="6"/>
    </row>
    <row r="18" spans="1:30" s="5" customFormat="1" ht="17.100000000000001" customHeight="1">
      <c r="A18" s="271"/>
      <c r="B18" s="271"/>
      <c r="C18" s="271"/>
      <c r="D18" s="272"/>
      <c r="E18" s="161" t="s">
        <v>248</v>
      </c>
      <c r="F18" s="162"/>
      <c r="G18" s="163">
        <v>7000000</v>
      </c>
      <c r="H18" s="6"/>
      <c r="I18" s="6"/>
      <c r="J18" s="6"/>
      <c r="K18" s="6"/>
      <c r="L18" s="6"/>
      <c r="M18" s="6"/>
      <c r="N18" s="6"/>
      <c r="O18" s="6"/>
      <c r="P18" s="6"/>
    </row>
    <row r="19" spans="1:30" ht="17.100000000000001" customHeight="1">
      <c r="A19" s="271"/>
      <c r="B19" s="271"/>
      <c r="C19" s="271"/>
      <c r="D19" s="272"/>
      <c r="E19" s="95" t="s">
        <v>198</v>
      </c>
      <c r="F19" s="53"/>
      <c r="G19" s="85">
        <v>10000000</v>
      </c>
    </row>
    <row r="20" spans="1:30" ht="17.100000000000001" customHeight="1">
      <c r="A20" s="271"/>
      <c r="B20" s="271"/>
      <c r="C20" s="271"/>
      <c r="D20" s="272"/>
      <c r="E20" s="95" t="s">
        <v>199</v>
      </c>
      <c r="F20" s="53"/>
      <c r="G20" s="85">
        <v>30000000</v>
      </c>
    </row>
    <row r="21" spans="1:30" ht="17.100000000000001" customHeight="1">
      <c r="A21" s="271"/>
      <c r="B21" s="271"/>
      <c r="C21" s="271"/>
      <c r="D21" s="272"/>
      <c r="E21" s="95" t="s">
        <v>242</v>
      </c>
      <c r="F21" s="53"/>
      <c r="G21" s="85">
        <v>2793838000</v>
      </c>
    </row>
    <row r="22" spans="1:30" s="5" customFormat="1" ht="17.100000000000001" customHeight="1">
      <c r="A22" s="271"/>
      <c r="B22" s="271"/>
      <c r="C22" s="271"/>
      <c r="D22" s="272"/>
      <c r="E22" s="95" t="s">
        <v>200</v>
      </c>
      <c r="F22" s="53"/>
      <c r="G22" s="85">
        <v>600000000</v>
      </c>
      <c r="H22" s="6"/>
      <c r="I22" s="6"/>
      <c r="J22" s="6"/>
      <c r="K22" s="6"/>
      <c r="L22" s="6"/>
      <c r="M22" s="6"/>
      <c r="N22" s="6"/>
      <c r="O22" s="6"/>
      <c r="P22" s="6"/>
    </row>
    <row r="23" spans="1:30" ht="17.100000000000001" customHeight="1">
      <c r="A23" s="271"/>
      <c r="B23" s="271"/>
      <c r="C23" s="271"/>
      <c r="D23" s="272"/>
      <c r="E23" s="95" t="s">
        <v>201</v>
      </c>
      <c r="F23" s="53"/>
      <c r="G23" s="85">
        <v>150000000</v>
      </c>
    </row>
    <row r="24" spans="1:30" ht="17.100000000000001" customHeight="1">
      <c r="A24" s="271"/>
      <c r="B24" s="271"/>
      <c r="C24" s="271"/>
      <c r="D24" s="272"/>
      <c r="E24" s="95" t="s">
        <v>202</v>
      </c>
      <c r="F24" s="53"/>
      <c r="G24" s="82">
        <f>G25+G26</f>
        <v>36500000</v>
      </c>
    </row>
    <row r="25" spans="1:30" ht="17.100000000000001" customHeight="1">
      <c r="A25" s="271"/>
      <c r="B25" s="271"/>
      <c r="C25" s="271"/>
      <c r="D25" s="272"/>
      <c r="E25" s="161" t="s">
        <v>295</v>
      </c>
      <c r="F25" s="162"/>
      <c r="G25" s="163">
        <v>30000000</v>
      </c>
    </row>
    <row r="26" spans="1:30" ht="17.100000000000001" customHeight="1">
      <c r="A26" s="271"/>
      <c r="B26" s="271"/>
      <c r="C26" s="271"/>
      <c r="D26" s="272"/>
      <c r="E26" s="161" t="s">
        <v>249</v>
      </c>
      <c r="F26" s="162"/>
      <c r="G26" s="163">
        <v>6500000</v>
      </c>
    </row>
    <row r="27" spans="1:30" ht="17.100000000000001" customHeight="1">
      <c r="A27" s="271"/>
      <c r="B27" s="271"/>
      <c r="C27" s="271"/>
      <c r="D27" s="272"/>
      <c r="E27" s="97" t="s">
        <v>246</v>
      </c>
      <c r="F27" s="53"/>
      <c r="G27" s="85">
        <v>56000000</v>
      </c>
    </row>
    <row r="28" spans="1:30" ht="17.100000000000001" customHeight="1">
      <c r="A28" s="271"/>
      <c r="B28" s="271"/>
      <c r="C28" s="271"/>
      <c r="D28" s="272"/>
      <c r="E28" s="97" t="s">
        <v>203</v>
      </c>
      <c r="F28" s="53"/>
      <c r="G28" s="85">
        <v>20000000</v>
      </c>
    </row>
    <row r="29" spans="1:30" s="74" customFormat="1" ht="17.100000000000001" customHeight="1">
      <c r="A29" s="271"/>
      <c r="B29" s="271"/>
      <c r="C29" s="271"/>
      <c r="D29" s="272"/>
      <c r="E29" s="151"/>
      <c r="F29" s="152" t="s">
        <v>52</v>
      </c>
      <c r="G29" s="84">
        <f>SUM(G17:G24)+G27+G28</f>
        <v>3721338000</v>
      </c>
      <c r="H29" s="153"/>
      <c r="I29" s="153"/>
      <c r="J29" s="153"/>
      <c r="K29" s="153"/>
      <c r="L29" s="153"/>
      <c r="M29" s="153"/>
      <c r="N29" s="153"/>
      <c r="O29" s="153"/>
      <c r="P29" s="153"/>
    </row>
    <row r="30" spans="1:30" ht="17.100000000000001" customHeight="1">
      <c r="A30" s="271" t="s">
        <v>45</v>
      </c>
      <c r="B30" s="271" t="s">
        <v>45</v>
      </c>
      <c r="C30" s="271" t="s">
        <v>45</v>
      </c>
      <c r="D30" s="272">
        <f>G31</f>
        <v>220000000</v>
      </c>
      <c r="E30" s="94" t="s">
        <v>204</v>
      </c>
      <c r="F30" s="62"/>
      <c r="G30" s="81">
        <v>220000000</v>
      </c>
      <c r="J30" s="255"/>
    </row>
    <row r="31" spans="1:30" s="2" customFormat="1" ht="17.100000000000001" customHeight="1">
      <c r="A31" s="271"/>
      <c r="B31" s="271"/>
      <c r="C31" s="271"/>
      <c r="D31" s="272"/>
      <c r="E31" s="96"/>
      <c r="F31" s="63" t="s">
        <v>52</v>
      </c>
      <c r="G31" s="84">
        <f>G30</f>
        <v>220000000</v>
      </c>
      <c r="H31" s="6"/>
      <c r="I31" s="6"/>
      <c r="J31" s="255"/>
      <c r="K31" s="6"/>
      <c r="L31" s="6"/>
      <c r="M31" s="6"/>
      <c r="N31" s="6"/>
      <c r="O31" s="6"/>
      <c r="P31" s="6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7.100000000000001" customHeight="1">
      <c r="A32" s="271" t="s">
        <v>183</v>
      </c>
      <c r="B32" s="271" t="s">
        <v>183</v>
      </c>
      <c r="C32" s="271" t="s">
        <v>183</v>
      </c>
      <c r="D32" s="272">
        <f>G33</f>
        <v>10920000</v>
      </c>
      <c r="E32" s="98" t="s">
        <v>205</v>
      </c>
      <c r="F32" s="62"/>
      <c r="G32" s="81">
        <v>10920000</v>
      </c>
      <c r="J32" s="255"/>
    </row>
    <row r="33" spans="1:16" ht="17.100000000000001" customHeight="1">
      <c r="A33" s="271"/>
      <c r="B33" s="271"/>
      <c r="C33" s="271"/>
      <c r="D33" s="272"/>
      <c r="E33" s="96"/>
      <c r="F33" s="63" t="s">
        <v>52</v>
      </c>
      <c r="G33" s="84">
        <f>G32</f>
        <v>10920000</v>
      </c>
      <c r="J33" s="255"/>
    </row>
    <row r="34" spans="1:16" ht="17.100000000000001" customHeight="1">
      <c r="A34" s="271" t="s">
        <v>184</v>
      </c>
      <c r="B34" s="271" t="s">
        <v>184</v>
      </c>
      <c r="C34" s="271" t="s">
        <v>184</v>
      </c>
      <c r="D34" s="272">
        <f>G38</f>
        <v>153883722</v>
      </c>
      <c r="E34" s="94" t="s">
        <v>206</v>
      </c>
      <c r="F34" s="62"/>
      <c r="G34" s="85">
        <v>10000000</v>
      </c>
      <c r="J34" s="255"/>
    </row>
    <row r="35" spans="1:16" ht="17.100000000000001" customHeight="1">
      <c r="A35" s="271"/>
      <c r="B35" s="271"/>
      <c r="C35" s="271"/>
      <c r="D35" s="272"/>
      <c r="E35" s="95" t="s">
        <v>207</v>
      </c>
      <c r="F35" s="53"/>
      <c r="G35" s="85">
        <v>88880000</v>
      </c>
    </row>
    <row r="36" spans="1:16" ht="17.100000000000001" customHeight="1">
      <c r="A36" s="271"/>
      <c r="B36" s="271"/>
      <c r="C36" s="271"/>
      <c r="D36" s="272"/>
      <c r="E36" s="95" t="s">
        <v>208</v>
      </c>
      <c r="F36" s="53"/>
      <c r="G36" s="85">
        <v>5003722</v>
      </c>
    </row>
    <row r="37" spans="1:16" s="5" customFormat="1" ht="17.100000000000001" customHeight="1">
      <c r="A37" s="271"/>
      <c r="B37" s="271"/>
      <c r="C37" s="271"/>
      <c r="D37" s="272"/>
      <c r="E37" s="95" t="s">
        <v>263</v>
      </c>
      <c r="F37" s="53"/>
      <c r="G37" s="85">
        <v>50000000</v>
      </c>
      <c r="H37" s="6"/>
      <c r="I37" s="6"/>
      <c r="J37" s="6"/>
      <c r="K37" s="6"/>
      <c r="L37" s="6"/>
      <c r="M37" s="6"/>
      <c r="N37" s="6"/>
      <c r="O37" s="6"/>
      <c r="P37" s="6"/>
    </row>
    <row r="38" spans="1:16" ht="17.100000000000001" customHeight="1">
      <c r="A38" s="271"/>
      <c r="B38" s="271"/>
      <c r="C38" s="271"/>
      <c r="D38" s="272"/>
      <c r="E38" s="96"/>
      <c r="F38" s="63" t="s">
        <v>52</v>
      </c>
      <c r="G38" s="84">
        <f>SUM(G34:G37)</f>
        <v>153883722</v>
      </c>
    </row>
    <row r="39" spans="1:16" ht="17.100000000000001" customHeight="1">
      <c r="A39" s="276" t="s">
        <v>185</v>
      </c>
      <c r="B39" s="276" t="s">
        <v>185</v>
      </c>
      <c r="C39" s="276" t="s">
        <v>185</v>
      </c>
      <c r="D39" s="277">
        <f>G40</f>
        <v>1730613888</v>
      </c>
      <c r="E39" s="94" t="s">
        <v>209</v>
      </c>
      <c r="F39" s="62"/>
      <c r="G39" s="81">
        <v>1730613888</v>
      </c>
    </row>
    <row r="40" spans="1:16" ht="17.100000000000001" customHeight="1">
      <c r="A40" s="271"/>
      <c r="B40" s="271"/>
      <c r="C40" s="271"/>
      <c r="D40" s="272"/>
      <c r="E40" s="96"/>
      <c r="F40" s="63" t="s">
        <v>52</v>
      </c>
      <c r="G40" s="84">
        <f>G39</f>
        <v>1730613888</v>
      </c>
    </row>
    <row r="41" spans="1:16">
      <c r="G41" s="17"/>
    </row>
    <row r="43" spans="1:16" ht="15" customHeight="1">
      <c r="F43" s="76"/>
    </row>
    <row r="44" spans="1:16" ht="15" customHeight="1">
      <c r="F44" s="74"/>
    </row>
    <row r="45" spans="1:16" ht="15" customHeight="1">
      <c r="F45" s="75"/>
    </row>
    <row r="46" spans="1:16" ht="15" customHeight="1">
      <c r="F46" s="75"/>
    </row>
    <row r="47" spans="1:16" ht="15" customHeight="1">
      <c r="D47" s="3"/>
      <c r="E47" s="100"/>
      <c r="F47" s="75"/>
      <c r="H47" s="3"/>
      <c r="I47" s="3"/>
      <c r="J47" s="3"/>
      <c r="K47" s="3"/>
      <c r="L47" s="3"/>
      <c r="M47" s="3"/>
      <c r="N47" s="3"/>
      <c r="O47" s="3"/>
      <c r="P47" s="3"/>
    </row>
    <row r="48" spans="1:16" ht="15" customHeight="1">
      <c r="D48" s="3"/>
      <c r="E48" s="100"/>
      <c r="F48" s="75"/>
      <c r="H48" s="3"/>
      <c r="I48" s="3"/>
      <c r="J48" s="3"/>
      <c r="K48" s="3"/>
      <c r="L48" s="3"/>
      <c r="M48" s="3"/>
      <c r="N48" s="3"/>
      <c r="O48" s="3"/>
      <c r="P48" s="3"/>
    </row>
    <row r="49" spans="4:16" ht="15" customHeight="1">
      <c r="D49" s="3"/>
      <c r="E49" s="100"/>
      <c r="F49" s="75"/>
      <c r="G49" s="73"/>
      <c r="H49" s="3"/>
      <c r="I49" s="3"/>
      <c r="J49" s="3"/>
      <c r="K49" s="3"/>
      <c r="L49" s="3"/>
      <c r="M49" s="3"/>
      <c r="N49" s="3"/>
      <c r="O49" s="3"/>
      <c r="P49" s="3"/>
    </row>
    <row r="50" spans="4:16" ht="15" customHeight="1">
      <c r="F50" s="75"/>
      <c r="G50" s="73"/>
    </row>
    <row r="51" spans="4:16" ht="15" customHeight="1">
      <c r="F51" s="75"/>
      <c r="G51" s="73"/>
    </row>
    <row r="52" spans="4:16" ht="15" customHeight="1">
      <c r="F52" s="75"/>
      <c r="G52" s="73"/>
    </row>
    <row r="53" spans="4:16" ht="15" customHeight="1">
      <c r="F53" s="75"/>
      <c r="G53" s="73"/>
    </row>
    <row r="54" spans="4:16" ht="15" customHeight="1">
      <c r="F54" s="75"/>
      <c r="G54" s="73"/>
    </row>
    <row r="55" spans="4:16" ht="15" customHeight="1">
      <c r="F55" s="75"/>
      <c r="G55" s="73"/>
    </row>
    <row r="56" spans="4:16" ht="15" customHeight="1">
      <c r="F56" s="3"/>
      <c r="G56" s="73"/>
    </row>
    <row r="57" spans="4:16" ht="15" customHeight="1">
      <c r="F57" s="3"/>
      <c r="G57" s="73"/>
    </row>
    <row r="58" spans="4:16" ht="15" customHeight="1">
      <c r="F58" s="3"/>
      <c r="G58" s="73"/>
    </row>
    <row r="59" spans="4:16" ht="15" customHeight="1">
      <c r="F59" s="3"/>
      <c r="G59" s="73"/>
    </row>
    <row r="60" spans="4:16" ht="15" customHeight="1">
      <c r="F60" s="3"/>
      <c r="G60" s="73"/>
    </row>
    <row r="61" spans="4:16" ht="15" customHeight="1">
      <c r="F61" s="75"/>
      <c r="G61" s="73"/>
    </row>
    <row r="62" spans="4:16" ht="15" customHeight="1">
      <c r="F62" s="75"/>
      <c r="G62" s="73"/>
    </row>
    <row r="63" spans="4:16" ht="15" customHeight="1">
      <c r="F63" s="75"/>
      <c r="G63" s="73"/>
    </row>
    <row r="64" spans="4:16" ht="15" customHeight="1">
      <c r="F64" s="75"/>
      <c r="G64" s="73"/>
    </row>
    <row r="65" spans="6:7" ht="15" customHeight="1">
      <c r="F65" s="75"/>
      <c r="G65" s="73"/>
    </row>
    <row r="66" spans="6:7" ht="15" customHeight="1">
      <c r="F66" s="75"/>
      <c r="G66" s="73"/>
    </row>
    <row r="67" spans="6:7" ht="15" customHeight="1">
      <c r="F67" s="75"/>
      <c r="G67" s="73"/>
    </row>
    <row r="68" spans="6:7" ht="12">
      <c r="F68" s="75"/>
      <c r="G68" s="73"/>
    </row>
    <row r="69" spans="6:7" ht="12">
      <c r="F69" s="75"/>
      <c r="G69" s="73"/>
    </row>
    <row r="70" spans="6:7" ht="12">
      <c r="G70" s="73"/>
    </row>
    <row r="71" spans="6:7" ht="12">
      <c r="G71" s="73"/>
    </row>
    <row r="72" spans="6:7" ht="12">
      <c r="G72" s="73"/>
    </row>
    <row r="76" spans="6:7">
      <c r="G76" s="17"/>
    </row>
    <row r="77" spans="6:7" ht="12">
      <c r="G77" s="6"/>
    </row>
  </sheetData>
  <mergeCells count="29">
    <mergeCell ref="A39:A40"/>
    <mergeCell ref="B39:B40"/>
    <mergeCell ref="C39:C40"/>
    <mergeCell ref="D39:D40"/>
    <mergeCell ref="A32:A33"/>
    <mergeCell ref="B32:B33"/>
    <mergeCell ref="C32:C33"/>
    <mergeCell ref="D32:D33"/>
    <mergeCell ref="A34:A38"/>
    <mergeCell ref="B34:B38"/>
    <mergeCell ref="C34:C38"/>
    <mergeCell ref="D34:D38"/>
    <mergeCell ref="A16:A29"/>
    <mergeCell ref="B16:B29"/>
    <mergeCell ref="C16:C29"/>
    <mergeCell ref="D16:D29"/>
    <mergeCell ref="A30:A31"/>
    <mergeCell ref="B30:B31"/>
    <mergeCell ref="C30:C31"/>
    <mergeCell ref="D30:D31"/>
    <mergeCell ref="A3:C3"/>
    <mergeCell ref="A4:A15"/>
    <mergeCell ref="B4:B15"/>
    <mergeCell ref="C4:C7"/>
    <mergeCell ref="D4:D7"/>
    <mergeCell ref="C8:C10"/>
    <mergeCell ref="D8:D10"/>
    <mergeCell ref="C11:C15"/>
    <mergeCell ref="D11:D15"/>
  </mergeCells>
  <phoneticPr fontId="2" type="noConversion"/>
  <pageMargins left="0.39370078740157483" right="0.39370078740157483" top="0.31496062992125984" bottom="0.19685039370078741" header="0" footer="0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60"/>
  <sheetViews>
    <sheetView zoomScale="73" zoomScaleNormal="73" workbookViewId="0">
      <pane ySplit="3" topLeftCell="A136" activePane="bottomLeft" state="frozen"/>
      <selection activeCell="A3" sqref="A3"/>
      <selection pane="bottomLeft" activeCell="F261" sqref="F261"/>
    </sheetView>
  </sheetViews>
  <sheetFormatPr defaultRowHeight="13.5"/>
  <cols>
    <col min="1" max="1" width="14" style="64" bestFit="1" customWidth="1"/>
    <col min="2" max="2" width="14" style="24" bestFit="1" customWidth="1"/>
    <col min="3" max="3" width="40.75" style="25" customWidth="1"/>
    <col min="4" max="4" width="31.75" style="25" customWidth="1"/>
    <col min="5" max="5" width="17.25" style="64" bestFit="1" customWidth="1"/>
    <col min="6" max="6" width="29.375" style="64" customWidth="1"/>
    <col min="7" max="7" width="9.75" style="64" customWidth="1"/>
    <col min="8" max="8" width="14.625" style="26" customWidth="1"/>
    <col min="9" max="9" width="2.625" style="27" customWidth="1"/>
    <col min="10" max="10" width="10" style="28" customWidth="1"/>
    <col min="11" max="11" width="2.625" style="28" customWidth="1"/>
    <col min="12" max="12" width="8" style="28" customWidth="1"/>
    <col min="13" max="13" width="2.625" style="64" customWidth="1"/>
    <col min="14" max="14" width="17.75" style="110" customWidth="1"/>
    <col min="15" max="15" width="9" style="139"/>
    <col min="16" max="16384" width="9" style="101"/>
  </cols>
  <sheetData>
    <row r="1" spans="1:16" ht="18" customHeight="1">
      <c r="A1" s="111" t="s">
        <v>210</v>
      </c>
      <c r="N1" s="102"/>
    </row>
    <row r="2" spans="1:16" ht="28.5" customHeight="1">
      <c r="A2" s="147" t="s">
        <v>47</v>
      </c>
      <c r="B2" s="30" t="s">
        <v>48</v>
      </c>
      <c r="C2" s="144" t="s">
        <v>49</v>
      </c>
      <c r="D2" s="147" t="s">
        <v>211</v>
      </c>
      <c r="E2" s="146" t="s">
        <v>50</v>
      </c>
      <c r="F2" s="65" t="s">
        <v>279</v>
      </c>
      <c r="G2" s="66"/>
      <c r="H2" s="31"/>
      <c r="I2" s="32"/>
      <c r="J2" s="160"/>
      <c r="K2" s="160"/>
      <c r="L2" s="160"/>
      <c r="M2" s="66"/>
      <c r="N2" s="103"/>
    </row>
    <row r="3" spans="1:16" ht="28.5" customHeight="1">
      <c r="A3" s="284" t="s">
        <v>158</v>
      </c>
      <c r="B3" s="285"/>
      <c r="C3" s="285"/>
      <c r="D3" s="286"/>
      <c r="E3" s="67">
        <f>E4+E104+E121+E234+E240+E246+E248+E249+E250</f>
        <v>7260863610</v>
      </c>
      <c r="F3" s="65"/>
      <c r="G3" s="66"/>
      <c r="H3" s="31"/>
      <c r="I3" s="32"/>
      <c r="J3" s="149"/>
      <c r="K3" s="149"/>
      <c r="L3" s="149"/>
      <c r="M3" s="66"/>
      <c r="N3" s="86">
        <f>N4+N104+N121+N239+N245+N247+N248+N249+N250</f>
        <v>7260863610</v>
      </c>
      <c r="O3" s="140"/>
    </row>
    <row r="4" spans="1:16">
      <c r="A4" s="147" t="s">
        <v>212</v>
      </c>
      <c r="B4" s="30"/>
      <c r="C4" s="144"/>
      <c r="D4" s="144"/>
      <c r="E4" s="67">
        <f>E5+E30+E56</f>
        <v>846385280</v>
      </c>
      <c r="F4" s="65"/>
      <c r="G4" s="66"/>
      <c r="H4" s="31"/>
      <c r="I4" s="32"/>
      <c r="J4" s="149"/>
      <c r="K4" s="149"/>
      <c r="L4" s="149"/>
      <c r="M4" s="66"/>
      <c r="N4" s="104">
        <f>N5+N30+N56</f>
        <v>846385280</v>
      </c>
    </row>
    <row r="5" spans="1:16">
      <c r="A5" s="287"/>
      <c r="B5" s="33" t="s">
        <v>213</v>
      </c>
      <c r="C5" s="145"/>
      <c r="D5" s="145"/>
      <c r="E5" s="67">
        <f>SUM(E6:E29)</f>
        <v>332770280</v>
      </c>
      <c r="F5" s="65"/>
      <c r="G5" s="66"/>
      <c r="H5" s="31"/>
      <c r="I5" s="32"/>
      <c r="J5" s="149"/>
      <c r="K5" s="149"/>
      <c r="L5" s="149"/>
      <c r="M5" s="66"/>
      <c r="N5" s="105">
        <f>N10+N12+N17+N29</f>
        <v>332770280</v>
      </c>
    </row>
    <row r="6" spans="1:16" ht="12.95" customHeight="1">
      <c r="A6" s="287"/>
      <c r="B6" s="288"/>
      <c r="C6" s="290" t="s">
        <v>214</v>
      </c>
      <c r="D6" s="291"/>
      <c r="E6" s="292">
        <f>N10</f>
        <v>141938100</v>
      </c>
      <c r="F6" s="34" t="s">
        <v>215</v>
      </c>
      <c r="G6" s="22"/>
      <c r="H6" s="136">
        <v>4583330</v>
      </c>
      <c r="I6" s="125" t="s">
        <v>220</v>
      </c>
      <c r="J6" s="137">
        <v>1</v>
      </c>
      <c r="K6" s="131" t="s">
        <v>220</v>
      </c>
      <c r="L6" s="138">
        <v>12</v>
      </c>
      <c r="M6" s="127" t="s">
        <v>218</v>
      </c>
      <c r="N6" s="128">
        <f>H6*J6*L6+40</f>
        <v>55000000</v>
      </c>
    </row>
    <row r="7" spans="1:16" ht="12.95" customHeight="1">
      <c r="A7" s="287"/>
      <c r="B7" s="289"/>
      <c r="C7" s="290"/>
      <c r="D7" s="291"/>
      <c r="E7" s="292"/>
      <c r="F7" s="34" t="s">
        <v>3</v>
      </c>
      <c r="G7" s="22"/>
      <c r="H7" s="134">
        <v>2787000</v>
      </c>
      <c r="I7" s="131" t="s">
        <v>2</v>
      </c>
      <c r="J7" s="137">
        <v>1</v>
      </c>
      <c r="K7" s="131" t="s">
        <v>2</v>
      </c>
      <c r="L7" s="138">
        <v>12</v>
      </c>
      <c r="M7" s="127" t="s">
        <v>218</v>
      </c>
      <c r="N7" s="128">
        <f>H7*J7*L7</f>
        <v>33444000</v>
      </c>
    </row>
    <row r="8" spans="1:16" ht="12.95" customHeight="1">
      <c r="A8" s="287"/>
      <c r="B8" s="289"/>
      <c r="C8" s="290"/>
      <c r="D8" s="291"/>
      <c r="E8" s="292"/>
      <c r="F8" s="34" t="s">
        <v>4</v>
      </c>
      <c r="G8" s="22"/>
      <c r="H8" s="134">
        <v>2544280</v>
      </c>
      <c r="I8" s="131" t="s">
        <v>2</v>
      </c>
      <c r="J8" s="137">
        <v>1</v>
      </c>
      <c r="K8" s="131" t="s">
        <v>2</v>
      </c>
      <c r="L8" s="138">
        <v>10</v>
      </c>
      <c r="M8" s="127" t="s">
        <v>51</v>
      </c>
      <c r="N8" s="128">
        <f>H8*J8*L8</f>
        <v>25442800</v>
      </c>
    </row>
    <row r="9" spans="1:16" ht="12.95" customHeight="1">
      <c r="A9" s="287"/>
      <c r="B9" s="289"/>
      <c r="C9" s="290"/>
      <c r="D9" s="291"/>
      <c r="E9" s="292"/>
      <c r="F9" s="34" t="s">
        <v>280</v>
      </c>
      <c r="G9" s="22"/>
      <c r="H9" s="134">
        <v>2805130</v>
      </c>
      <c r="I9" s="131" t="s">
        <v>2</v>
      </c>
      <c r="J9" s="137">
        <v>1</v>
      </c>
      <c r="K9" s="131" t="s">
        <v>2</v>
      </c>
      <c r="L9" s="138">
        <v>10</v>
      </c>
      <c r="M9" s="127" t="s">
        <v>218</v>
      </c>
      <c r="N9" s="128">
        <f t="shared" ref="N9" si="0">H9*J9*L9</f>
        <v>28051300</v>
      </c>
    </row>
    <row r="10" spans="1:16" ht="12.95" customHeight="1">
      <c r="A10" s="287"/>
      <c r="B10" s="289"/>
      <c r="C10" s="290"/>
      <c r="D10" s="291"/>
      <c r="E10" s="293"/>
      <c r="F10" s="68"/>
      <c r="G10" s="68"/>
      <c r="H10" s="39"/>
      <c r="I10" s="40"/>
      <c r="J10" s="41"/>
      <c r="K10" s="42"/>
      <c r="L10" s="43" t="s">
        <v>52</v>
      </c>
      <c r="M10" s="42"/>
      <c r="N10" s="107">
        <f>SUM(N6:N9)</f>
        <v>141938100</v>
      </c>
    </row>
    <row r="11" spans="1:16" ht="12.95" customHeight="1">
      <c r="A11" s="287"/>
      <c r="B11" s="289"/>
      <c r="C11" s="294" t="s">
        <v>53</v>
      </c>
      <c r="D11" s="296"/>
      <c r="E11" s="280">
        <f>N12</f>
        <v>11828180</v>
      </c>
      <c r="F11" s="22" t="s">
        <v>172</v>
      </c>
      <c r="G11" s="22"/>
      <c r="H11" s="124">
        <f>N10</f>
        <v>141938100</v>
      </c>
      <c r="I11" s="125"/>
      <c r="J11" s="154"/>
      <c r="K11" s="125" t="s">
        <v>217</v>
      </c>
      <c r="L11" s="126">
        <v>12</v>
      </c>
      <c r="M11" s="127" t="s">
        <v>218</v>
      </c>
      <c r="N11" s="128">
        <f>ROUND(H11/L11,-1)</f>
        <v>11828180</v>
      </c>
    </row>
    <row r="12" spans="1:16" ht="12.95" customHeight="1">
      <c r="A12" s="287"/>
      <c r="B12" s="289"/>
      <c r="C12" s="295"/>
      <c r="D12" s="297"/>
      <c r="E12" s="298"/>
      <c r="F12" s="68"/>
      <c r="G12" s="68"/>
      <c r="H12" s="39"/>
      <c r="I12" s="40"/>
      <c r="J12" s="44"/>
      <c r="K12" s="44"/>
      <c r="L12" s="43" t="s">
        <v>52</v>
      </c>
      <c r="M12" s="42"/>
      <c r="N12" s="107">
        <f>SUM(N11)</f>
        <v>11828180</v>
      </c>
    </row>
    <row r="13" spans="1:16" ht="12.95" customHeight="1">
      <c r="A13" s="287"/>
      <c r="B13" s="289"/>
      <c r="C13" s="299" t="s">
        <v>187</v>
      </c>
      <c r="D13" s="302"/>
      <c r="E13" s="292">
        <f>N17</f>
        <v>14830000</v>
      </c>
      <c r="F13" s="129" t="s">
        <v>219</v>
      </c>
      <c r="G13" s="62"/>
      <c r="H13" s="130">
        <f>N10</f>
        <v>141938100</v>
      </c>
      <c r="I13" s="131" t="s">
        <v>220</v>
      </c>
      <c r="J13" s="281">
        <v>4.4999999999999998E-2</v>
      </c>
      <c r="K13" s="281"/>
      <c r="L13" s="281"/>
      <c r="M13" s="132" t="s">
        <v>218</v>
      </c>
      <c r="N13" s="133">
        <f>ROUNDUP(H13*J13,-3)</f>
        <v>6388000</v>
      </c>
    </row>
    <row r="14" spans="1:16" ht="12.95" customHeight="1">
      <c r="A14" s="287"/>
      <c r="B14" s="289"/>
      <c r="C14" s="300"/>
      <c r="D14" s="302"/>
      <c r="E14" s="293"/>
      <c r="F14" s="53" t="s">
        <v>221</v>
      </c>
      <c r="G14" s="53"/>
      <c r="H14" s="134">
        <f>N10</f>
        <v>141938100</v>
      </c>
      <c r="I14" s="135" t="s">
        <v>2</v>
      </c>
      <c r="J14" s="282">
        <v>3.5040000000000002E-2</v>
      </c>
      <c r="K14" s="282"/>
      <c r="L14" s="282"/>
      <c r="M14" s="127" t="s">
        <v>218</v>
      </c>
      <c r="N14" s="128">
        <f>ROUNDUP(H14*J14,-3)</f>
        <v>4974000</v>
      </c>
      <c r="P14" s="143"/>
    </row>
    <row r="15" spans="1:16" ht="12.95" customHeight="1">
      <c r="A15" s="287"/>
      <c r="B15" s="289"/>
      <c r="C15" s="300"/>
      <c r="D15" s="302"/>
      <c r="E15" s="293"/>
      <c r="F15" s="53" t="s">
        <v>222</v>
      </c>
      <c r="G15" s="53"/>
      <c r="H15" s="134">
        <f>N10</f>
        <v>141938100</v>
      </c>
      <c r="I15" s="135" t="s">
        <v>2</v>
      </c>
      <c r="J15" s="283">
        <v>1.6500000000000001E-2</v>
      </c>
      <c r="K15" s="283"/>
      <c r="L15" s="283"/>
      <c r="M15" s="127" t="s">
        <v>218</v>
      </c>
      <c r="N15" s="128">
        <f t="shared" ref="N15:N16" si="1">ROUNDUP(H15*J15,-3)</f>
        <v>2342000</v>
      </c>
      <c r="O15" s="142"/>
      <c r="P15" s="142"/>
    </row>
    <row r="16" spans="1:16" ht="12.95" customHeight="1">
      <c r="A16" s="287"/>
      <c r="B16" s="289"/>
      <c r="C16" s="300"/>
      <c r="D16" s="302"/>
      <c r="E16" s="293"/>
      <c r="F16" s="53" t="s">
        <v>223</v>
      </c>
      <c r="G16" s="53"/>
      <c r="H16" s="134">
        <f>N10</f>
        <v>141938100</v>
      </c>
      <c r="I16" s="135" t="s">
        <v>2</v>
      </c>
      <c r="J16" s="282">
        <v>7.9299999999999995E-3</v>
      </c>
      <c r="K16" s="282"/>
      <c r="L16" s="282"/>
      <c r="M16" s="127" t="s">
        <v>218</v>
      </c>
      <c r="N16" s="128">
        <f t="shared" si="1"/>
        <v>1126000</v>
      </c>
      <c r="P16" s="143"/>
    </row>
    <row r="17" spans="1:14" ht="12.95" customHeight="1">
      <c r="A17" s="287"/>
      <c r="B17" s="289"/>
      <c r="C17" s="301"/>
      <c r="D17" s="302"/>
      <c r="E17" s="293"/>
      <c r="F17" s="68"/>
      <c r="G17" s="68"/>
      <c r="H17" s="39"/>
      <c r="I17" s="40"/>
      <c r="J17" s="47"/>
      <c r="K17" s="47"/>
      <c r="L17" s="43" t="s">
        <v>52</v>
      </c>
      <c r="M17" s="42"/>
      <c r="N17" s="107">
        <f>SUM(N13:N16)</f>
        <v>14830000</v>
      </c>
    </row>
    <row r="18" spans="1:14" ht="12.95" customHeight="1">
      <c r="A18" s="287"/>
      <c r="B18" s="289"/>
      <c r="C18" s="304" t="s">
        <v>54</v>
      </c>
      <c r="D18" s="302"/>
      <c r="E18" s="292">
        <f>N29</f>
        <v>164174000</v>
      </c>
      <c r="F18" s="19" t="s">
        <v>266</v>
      </c>
      <c r="G18" s="19"/>
      <c r="H18" s="48">
        <v>35000</v>
      </c>
      <c r="I18" s="175" t="s">
        <v>2</v>
      </c>
      <c r="J18" s="36">
        <v>80</v>
      </c>
      <c r="K18" s="175" t="s">
        <v>2</v>
      </c>
      <c r="L18" s="49">
        <v>2</v>
      </c>
      <c r="M18" s="38" t="s">
        <v>51</v>
      </c>
      <c r="N18" s="106">
        <f>H18*J18*L18</f>
        <v>5600000</v>
      </c>
    </row>
    <row r="19" spans="1:14" ht="12.95" customHeight="1">
      <c r="A19" s="287"/>
      <c r="B19" s="289"/>
      <c r="C19" s="305"/>
      <c r="D19" s="302"/>
      <c r="E19" s="293"/>
      <c r="F19" s="178" t="s">
        <v>55</v>
      </c>
      <c r="G19" s="22"/>
      <c r="H19" s="48">
        <v>60000</v>
      </c>
      <c r="I19" s="175" t="s">
        <v>2</v>
      </c>
      <c r="J19" s="175"/>
      <c r="K19" s="175" t="s">
        <v>2</v>
      </c>
      <c r="L19" s="36">
        <v>120</v>
      </c>
      <c r="M19" s="38" t="s">
        <v>51</v>
      </c>
      <c r="N19" s="106">
        <f>H19*L19</f>
        <v>7200000</v>
      </c>
    </row>
    <row r="20" spans="1:14" ht="12.95" customHeight="1">
      <c r="A20" s="287"/>
      <c r="B20" s="289"/>
      <c r="C20" s="305"/>
      <c r="D20" s="302"/>
      <c r="E20" s="293"/>
      <c r="F20" s="178" t="s">
        <v>56</v>
      </c>
      <c r="G20" s="177"/>
      <c r="H20" s="175" t="s">
        <v>265</v>
      </c>
      <c r="I20" s="176"/>
      <c r="J20" s="175"/>
      <c r="K20" s="175"/>
      <c r="L20" s="175"/>
      <c r="M20" s="38" t="s">
        <v>51</v>
      </c>
      <c r="N20" s="106">
        <f>8000*3*20*12</f>
        <v>5760000</v>
      </c>
    </row>
    <row r="21" spans="1:14" ht="12.95" customHeight="1">
      <c r="A21" s="287"/>
      <c r="B21" s="289"/>
      <c r="C21" s="305"/>
      <c r="D21" s="302"/>
      <c r="E21" s="293"/>
      <c r="F21" s="178" t="s">
        <v>57</v>
      </c>
      <c r="G21" s="22"/>
      <c r="H21" s="48">
        <v>100000</v>
      </c>
      <c r="I21" s="175" t="s">
        <v>2</v>
      </c>
      <c r="J21" s="36">
        <v>100</v>
      </c>
      <c r="K21" s="175" t="s">
        <v>2</v>
      </c>
      <c r="L21" s="49">
        <v>1</v>
      </c>
      <c r="M21" s="38" t="s">
        <v>51</v>
      </c>
      <c r="N21" s="106">
        <f t="shared" ref="N21" si="2">H21*J21*L21</f>
        <v>10000000</v>
      </c>
    </row>
    <row r="22" spans="1:14" ht="12.95" customHeight="1">
      <c r="A22" s="287"/>
      <c r="B22" s="289"/>
      <c r="C22" s="305"/>
      <c r="D22" s="302"/>
      <c r="E22" s="293"/>
      <c r="F22" s="22" t="s">
        <v>58</v>
      </c>
      <c r="G22" s="22"/>
      <c r="H22" s="48">
        <v>100000</v>
      </c>
      <c r="I22" s="175"/>
      <c r="J22" s="36"/>
      <c r="K22" s="175" t="s">
        <v>2</v>
      </c>
      <c r="L22" s="49">
        <v>1</v>
      </c>
      <c r="M22" s="38" t="s">
        <v>51</v>
      </c>
      <c r="N22" s="106">
        <f t="shared" ref="N22:N23" si="3">H22*L22</f>
        <v>100000</v>
      </c>
    </row>
    <row r="23" spans="1:14" ht="12.95" customHeight="1">
      <c r="A23" s="287"/>
      <c r="B23" s="289"/>
      <c r="C23" s="305"/>
      <c r="D23" s="302"/>
      <c r="E23" s="293"/>
      <c r="F23" s="22" t="s">
        <v>59</v>
      </c>
      <c r="G23" s="22"/>
      <c r="H23" s="48">
        <v>300000</v>
      </c>
      <c r="I23" s="175"/>
      <c r="J23" s="36"/>
      <c r="K23" s="175" t="s">
        <v>2</v>
      </c>
      <c r="L23" s="49">
        <v>1</v>
      </c>
      <c r="M23" s="38" t="s">
        <v>51</v>
      </c>
      <c r="N23" s="106">
        <f t="shared" si="3"/>
        <v>300000</v>
      </c>
    </row>
    <row r="24" spans="1:14" ht="12.95" customHeight="1">
      <c r="A24" s="287"/>
      <c r="B24" s="289"/>
      <c r="C24" s="305"/>
      <c r="D24" s="302"/>
      <c r="E24" s="293"/>
      <c r="F24" s="22" t="s">
        <v>60</v>
      </c>
      <c r="G24" s="22"/>
      <c r="H24" s="48">
        <v>30000</v>
      </c>
      <c r="I24" s="175"/>
      <c r="J24" s="36"/>
      <c r="K24" s="175" t="s">
        <v>2</v>
      </c>
      <c r="L24" s="36">
        <v>25</v>
      </c>
      <c r="M24" s="38" t="s">
        <v>51</v>
      </c>
      <c r="N24" s="106">
        <f>H24*L24</f>
        <v>750000</v>
      </c>
    </row>
    <row r="25" spans="1:14" ht="12.95" customHeight="1">
      <c r="A25" s="287"/>
      <c r="B25" s="289"/>
      <c r="C25" s="305"/>
      <c r="D25" s="302"/>
      <c r="E25" s="293"/>
      <c r="F25" s="22" t="s">
        <v>61</v>
      </c>
      <c r="G25" s="22"/>
      <c r="H25" s="175" t="s">
        <v>224</v>
      </c>
      <c r="I25" s="176"/>
      <c r="J25" s="175"/>
      <c r="K25" s="175"/>
      <c r="L25" s="175"/>
      <c r="M25" s="38" t="s">
        <v>51</v>
      </c>
      <c r="N25" s="106">
        <f>11500*24*3*3*3*12</f>
        <v>89424000</v>
      </c>
    </row>
    <row r="26" spans="1:14" ht="12.95" customHeight="1">
      <c r="A26" s="287"/>
      <c r="B26" s="289"/>
      <c r="C26" s="305"/>
      <c r="D26" s="302"/>
      <c r="E26" s="293"/>
      <c r="F26" s="22" t="s">
        <v>62</v>
      </c>
      <c r="G26" s="22"/>
      <c r="H26" s="48">
        <v>30000</v>
      </c>
      <c r="I26" s="175" t="s">
        <v>2</v>
      </c>
      <c r="J26" s="36">
        <v>14</v>
      </c>
      <c r="K26" s="175" t="s">
        <v>2</v>
      </c>
      <c r="L26" s="37">
        <v>12</v>
      </c>
      <c r="M26" s="38" t="s">
        <v>51</v>
      </c>
      <c r="N26" s="106">
        <f t="shared" ref="N26" si="4">H26*J26*L26</f>
        <v>5040000</v>
      </c>
    </row>
    <row r="27" spans="1:14" ht="12.95" customHeight="1">
      <c r="A27" s="287"/>
      <c r="B27" s="289"/>
      <c r="C27" s="305"/>
      <c r="D27" s="302"/>
      <c r="E27" s="293"/>
      <c r="F27" s="22" t="s">
        <v>281</v>
      </c>
      <c r="G27" s="22"/>
      <c r="H27" s="48"/>
      <c r="I27" s="175"/>
      <c r="J27" s="36"/>
      <c r="K27" s="175"/>
      <c r="L27" s="37"/>
      <c r="M27" s="38"/>
      <c r="N27" s="106">
        <v>16000000</v>
      </c>
    </row>
    <row r="28" spans="1:14" ht="12.95" customHeight="1">
      <c r="A28" s="287"/>
      <c r="B28" s="289"/>
      <c r="C28" s="305"/>
      <c r="D28" s="302"/>
      <c r="E28" s="293"/>
      <c r="F28" s="22" t="s">
        <v>274</v>
      </c>
      <c r="G28" s="22"/>
      <c r="H28" s="48">
        <v>200000</v>
      </c>
      <c r="I28" s="148"/>
      <c r="J28" s="36"/>
      <c r="K28" s="175" t="s">
        <v>2</v>
      </c>
      <c r="L28" s="36">
        <v>120</v>
      </c>
      <c r="M28" s="38" t="s">
        <v>51</v>
      </c>
      <c r="N28" s="106">
        <f>H28*L28</f>
        <v>24000000</v>
      </c>
    </row>
    <row r="29" spans="1:14" ht="12.95" customHeight="1">
      <c r="A29" s="287"/>
      <c r="B29" s="289"/>
      <c r="C29" s="306"/>
      <c r="D29" s="302"/>
      <c r="E29" s="293"/>
      <c r="F29" s="68"/>
      <c r="G29" s="68"/>
      <c r="H29" s="39"/>
      <c r="I29" s="40"/>
      <c r="J29" s="44"/>
      <c r="K29" s="44"/>
      <c r="L29" s="43" t="s">
        <v>52</v>
      </c>
      <c r="M29" s="42"/>
      <c r="N29" s="107">
        <f>SUM(N18:N28)</f>
        <v>164174000</v>
      </c>
    </row>
    <row r="30" spans="1:14" ht="12.95" customHeight="1">
      <c r="A30" s="287"/>
      <c r="B30" s="30" t="s">
        <v>63</v>
      </c>
      <c r="C30" s="144"/>
      <c r="D30" s="144"/>
      <c r="E30" s="67">
        <f>SUM(E31:E55)</f>
        <v>385890000</v>
      </c>
      <c r="F30" s="65"/>
      <c r="G30" s="66"/>
      <c r="H30" s="31"/>
      <c r="I30" s="32"/>
      <c r="J30" s="149"/>
      <c r="K30" s="149"/>
      <c r="L30" s="149"/>
      <c r="M30" s="66"/>
      <c r="N30" s="105">
        <f>N35+N37+N55</f>
        <v>385890000</v>
      </c>
    </row>
    <row r="31" spans="1:14" ht="12.95" customHeight="1">
      <c r="A31" s="287"/>
      <c r="B31" s="293"/>
      <c r="C31" s="295" t="s">
        <v>64</v>
      </c>
      <c r="D31" s="293"/>
      <c r="E31" s="292">
        <f>N35</f>
        <v>91800000</v>
      </c>
      <c r="F31" s="18" t="s">
        <v>65</v>
      </c>
      <c r="G31" s="19"/>
      <c r="H31" s="45">
        <v>2750000</v>
      </c>
      <c r="I31" s="148"/>
      <c r="J31" s="50"/>
      <c r="K31" s="148" t="s">
        <v>2</v>
      </c>
      <c r="L31" s="51">
        <v>12</v>
      </c>
      <c r="M31" s="46" t="s">
        <v>51</v>
      </c>
      <c r="N31" s="106">
        <f>H31*L31</f>
        <v>33000000</v>
      </c>
    </row>
    <row r="32" spans="1:14" ht="12.95" customHeight="1">
      <c r="A32" s="287"/>
      <c r="B32" s="293"/>
      <c r="C32" s="303"/>
      <c r="D32" s="293"/>
      <c r="E32" s="293"/>
      <c r="F32" s="21" t="s">
        <v>66</v>
      </c>
      <c r="G32" s="22"/>
      <c r="H32" s="35">
        <v>100000</v>
      </c>
      <c r="I32" s="148" t="s">
        <v>2</v>
      </c>
      <c r="J32" s="49">
        <v>1</v>
      </c>
      <c r="K32" s="148" t="s">
        <v>2</v>
      </c>
      <c r="L32" s="37">
        <v>12</v>
      </c>
      <c r="M32" s="38" t="s">
        <v>51</v>
      </c>
      <c r="N32" s="106">
        <f t="shared" ref="N32:N34" si="5">H32*J32*L32</f>
        <v>1200000</v>
      </c>
    </row>
    <row r="33" spans="1:14" ht="12.95" customHeight="1">
      <c r="A33" s="287"/>
      <c r="B33" s="293"/>
      <c r="C33" s="303"/>
      <c r="D33" s="293"/>
      <c r="E33" s="293"/>
      <c r="F33" s="21" t="s">
        <v>67</v>
      </c>
      <c r="G33" s="22"/>
      <c r="H33" s="35">
        <v>3000000</v>
      </c>
      <c r="I33" s="148"/>
      <c r="J33" s="49"/>
      <c r="K33" s="148" t="s">
        <v>2</v>
      </c>
      <c r="L33" s="37">
        <v>12</v>
      </c>
      <c r="M33" s="38" t="s">
        <v>51</v>
      </c>
      <c r="N33" s="106">
        <f>H33*L33</f>
        <v>36000000</v>
      </c>
    </row>
    <row r="34" spans="1:14" ht="12.95" customHeight="1">
      <c r="A34" s="287"/>
      <c r="B34" s="293"/>
      <c r="C34" s="303"/>
      <c r="D34" s="293"/>
      <c r="E34" s="293"/>
      <c r="F34" s="21" t="s">
        <v>68</v>
      </c>
      <c r="G34" s="22"/>
      <c r="H34" s="35">
        <v>1800000</v>
      </c>
      <c r="I34" s="148" t="s">
        <v>2</v>
      </c>
      <c r="J34" s="49">
        <v>1</v>
      </c>
      <c r="K34" s="148" t="s">
        <v>2</v>
      </c>
      <c r="L34" s="37">
        <v>12</v>
      </c>
      <c r="M34" s="38" t="s">
        <v>51</v>
      </c>
      <c r="N34" s="106">
        <f t="shared" si="5"/>
        <v>21600000</v>
      </c>
    </row>
    <row r="35" spans="1:14" ht="12.95" customHeight="1">
      <c r="A35" s="287"/>
      <c r="B35" s="293"/>
      <c r="C35" s="303"/>
      <c r="D35" s="293"/>
      <c r="E35" s="293"/>
      <c r="F35" s="69"/>
      <c r="G35" s="68"/>
      <c r="H35" s="39"/>
      <c r="I35" s="40"/>
      <c r="J35" s="44"/>
      <c r="K35" s="44"/>
      <c r="L35" s="43" t="s">
        <v>52</v>
      </c>
      <c r="M35" s="42"/>
      <c r="N35" s="107">
        <f>SUM(N31:N34)</f>
        <v>91800000</v>
      </c>
    </row>
    <row r="36" spans="1:14" ht="12.95" customHeight="1">
      <c r="A36" s="287"/>
      <c r="B36" s="293"/>
      <c r="C36" s="303" t="s">
        <v>69</v>
      </c>
      <c r="D36" s="293"/>
      <c r="E36" s="307">
        <f>N37</f>
        <v>108000000</v>
      </c>
      <c r="F36" s="18" t="s">
        <v>70</v>
      </c>
      <c r="G36" s="19"/>
      <c r="H36" s="45">
        <v>9000000</v>
      </c>
      <c r="I36" s="148" t="s">
        <v>2</v>
      </c>
      <c r="J36" s="50"/>
      <c r="K36" s="148" t="s">
        <v>2</v>
      </c>
      <c r="L36" s="51">
        <v>12</v>
      </c>
      <c r="M36" s="46" t="s">
        <v>51</v>
      </c>
      <c r="N36" s="106">
        <f>H36*L36</f>
        <v>108000000</v>
      </c>
    </row>
    <row r="37" spans="1:14" ht="12.95" customHeight="1">
      <c r="A37" s="287"/>
      <c r="B37" s="293"/>
      <c r="C37" s="303"/>
      <c r="D37" s="293"/>
      <c r="E37" s="284"/>
      <c r="F37" s="69"/>
      <c r="G37" s="68"/>
      <c r="H37" s="39"/>
      <c r="I37" s="40"/>
      <c r="J37" s="44"/>
      <c r="K37" s="44"/>
      <c r="L37" s="43" t="s">
        <v>52</v>
      </c>
      <c r="M37" s="42"/>
      <c r="N37" s="107">
        <f>SUM(N36)</f>
        <v>108000000</v>
      </c>
    </row>
    <row r="38" spans="1:14" ht="12.95" customHeight="1">
      <c r="A38" s="287"/>
      <c r="B38" s="293"/>
      <c r="C38" s="303" t="s">
        <v>71</v>
      </c>
      <c r="D38" s="293"/>
      <c r="E38" s="292">
        <f>N55</f>
        <v>186090000</v>
      </c>
      <c r="F38" s="22" t="s">
        <v>72</v>
      </c>
      <c r="G38" s="22"/>
      <c r="H38" s="35"/>
      <c r="I38" s="148"/>
      <c r="J38" s="23"/>
      <c r="K38" s="23"/>
      <c r="L38" s="23"/>
      <c r="M38" s="22"/>
      <c r="N38" s="106">
        <f>SUM(N39:N42)</f>
        <v>101500000</v>
      </c>
    </row>
    <row r="39" spans="1:14" ht="12.95" customHeight="1">
      <c r="A39" s="287"/>
      <c r="B39" s="293"/>
      <c r="C39" s="303"/>
      <c r="D39" s="293"/>
      <c r="E39" s="292"/>
      <c r="F39" s="164" t="s">
        <v>250</v>
      </c>
      <c r="G39" s="165"/>
      <c r="H39" s="166">
        <v>3300000</v>
      </c>
      <c r="I39" s="167"/>
      <c r="J39" s="168"/>
      <c r="K39" s="167" t="s">
        <v>2</v>
      </c>
      <c r="L39" s="169">
        <v>2</v>
      </c>
      <c r="M39" s="170" t="s">
        <v>251</v>
      </c>
      <c r="N39" s="171">
        <f>H39*L39</f>
        <v>6600000</v>
      </c>
    </row>
    <row r="40" spans="1:14" ht="12.95" customHeight="1">
      <c r="A40" s="287"/>
      <c r="B40" s="293"/>
      <c r="C40" s="303"/>
      <c r="D40" s="293"/>
      <c r="E40" s="292"/>
      <c r="F40" s="164" t="s">
        <v>252</v>
      </c>
      <c r="G40" s="165"/>
      <c r="H40" s="166">
        <v>12000</v>
      </c>
      <c r="I40" s="167" t="s">
        <v>2</v>
      </c>
      <c r="J40" s="172">
        <v>600</v>
      </c>
      <c r="K40" s="167" t="s">
        <v>2</v>
      </c>
      <c r="L40" s="169">
        <v>2</v>
      </c>
      <c r="M40" s="170" t="s">
        <v>251</v>
      </c>
      <c r="N40" s="171">
        <f t="shared" ref="N40:N41" si="6">H40*J40*L40</f>
        <v>14400000</v>
      </c>
    </row>
    <row r="41" spans="1:14" ht="12.75" customHeight="1">
      <c r="A41" s="287"/>
      <c r="B41" s="293"/>
      <c r="C41" s="303"/>
      <c r="D41" s="293"/>
      <c r="E41" s="292"/>
      <c r="F41" s="164" t="s">
        <v>253</v>
      </c>
      <c r="G41" s="165"/>
      <c r="H41" s="166">
        <v>100000</v>
      </c>
      <c r="I41" s="167" t="s">
        <v>2</v>
      </c>
      <c r="J41" s="172">
        <v>400</v>
      </c>
      <c r="K41" s="167" t="s">
        <v>2</v>
      </c>
      <c r="L41" s="169">
        <v>2</v>
      </c>
      <c r="M41" s="170" t="s">
        <v>251</v>
      </c>
      <c r="N41" s="171">
        <f t="shared" si="6"/>
        <v>80000000</v>
      </c>
    </row>
    <row r="42" spans="1:14" ht="12.75" customHeight="1">
      <c r="A42" s="287"/>
      <c r="B42" s="293"/>
      <c r="C42" s="303"/>
      <c r="D42" s="293"/>
      <c r="E42" s="292"/>
      <c r="F42" s="164" t="s">
        <v>260</v>
      </c>
      <c r="G42" s="165"/>
      <c r="H42" s="166">
        <v>250000</v>
      </c>
      <c r="I42" s="167" t="s">
        <v>2</v>
      </c>
      <c r="J42" s="172"/>
      <c r="K42" s="167" t="s">
        <v>2</v>
      </c>
      <c r="L42" s="169">
        <v>2</v>
      </c>
      <c r="M42" s="170" t="s">
        <v>251</v>
      </c>
      <c r="N42" s="171">
        <f>H42*L42</f>
        <v>500000</v>
      </c>
    </row>
    <row r="43" spans="1:14" ht="12.95" customHeight="1">
      <c r="A43" s="287"/>
      <c r="B43" s="293"/>
      <c r="C43" s="303"/>
      <c r="D43" s="293"/>
      <c r="E43" s="293"/>
      <c r="F43" s="22" t="s">
        <v>73</v>
      </c>
      <c r="G43" s="22"/>
      <c r="H43" s="35"/>
      <c r="I43" s="148"/>
      <c r="J43" s="36"/>
      <c r="K43" s="38"/>
      <c r="L43" s="49"/>
      <c r="M43" s="38"/>
      <c r="N43" s="106">
        <f>SUM(N44:N46)</f>
        <v>31000000</v>
      </c>
    </row>
    <row r="44" spans="1:14" ht="12.95" customHeight="1">
      <c r="A44" s="287"/>
      <c r="B44" s="293"/>
      <c r="C44" s="303"/>
      <c r="D44" s="293"/>
      <c r="E44" s="293"/>
      <c r="F44" s="164" t="s">
        <v>250</v>
      </c>
      <c r="G44" s="165"/>
      <c r="H44" s="166">
        <v>200000</v>
      </c>
      <c r="I44" s="167"/>
      <c r="J44" s="168"/>
      <c r="K44" s="167" t="s">
        <v>2</v>
      </c>
      <c r="L44" s="169">
        <v>5</v>
      </c>
      <c r="M44" s="170" t="s">
        <v>251</v>
      </c>
      <c r="N44" s="171">
        <f>H44*L44</f>
        <v>1000000</v>
      </c>
    </row>
    <row r="45" spans="1:14" ht="12.95" customHeight="1">
      <c r="A45" s="287"/>
      <c r="B45" s="293"/>
      <c r="C45" s="303"/>
      <c r="D45" s="293"/>
      <c r="E45" s="293"/>
      <c r="F45" s="164" t="s">
        <v>252</v>
      </c>
      <c r="G45" s="165"/>
      <c r="H45" s="166">
        <v>25000</v>
      </c>
      <c r="I45" s="167" t="s">
        <v>2</v>
      </c>
      <c r="J45" s="172">
        <v>80</v>
      </c>
      <c r="K45" s="167" t="s">
        <v>2</v>
      </c>
      <c r="L45" s="169">
        <v>5</v>
      </c>
      <c r="M45" s="170" t="s">
        <v>251</v>
      </c>
      <c r="N45" s="171">
        <f t="shared" ref="N45:N49" si="7">H45*J45*L45</f>
        <v>10000000</v>
      </c>
    </row>
    <row r="46" spans="1:14" ht="12.95" customHeight="1">
      <c r="A46" s="287"/>
      <c r="B46" s="293"/>
      <c r="C46" s="303"/>
      <c r="D46" s="293"/>
      <c r="E46" s="293"/>
      <c r="F46" s="164" t="s">
        <v>253</v>
      </c>
      <c r="G46" s="165"/>
      <c r="H46" s="166">
        <v>100000</v>
      </c>
      <c r="I46" s="167" t="s">
        <v>2</v>
      </c>
      <c r="J46" s="172">
        <v>40</v>
      </c>
      <c r="K46" s="167" t="s">
        <v>2</v>
      </c>
      <c r="L46" s="169">
        <v>5</v>
      </c>
      <c r="M46" s="170" t="s">
        <v>251</v>
      </c>
      <c r="N46" s="171">
        <f t="shared" si="7"/>
        <v>20000000</v>
      </c>
    </row>
    <row r="47" spans="1:14" ht="12.95" customHeight="1">
      <c r="A47" s="287"/>
      <c r="B47" s="293"/>
      <c r="C47" s="303"/>
      <c r="D47" s="293"/>
      <c r="E47" s="293"/>
      <c r="F47" s="22" t="s">
        <v>74</v>
      </c>
      <c r="G47" s="22"/>
      <c r="H47" s="35">
        <v>800000</v>
      </c>
      <c r="I47" s="148" t="s">
        <v>2</v>
      </c>
      <c r="J47" s="36"/>
      <c r="K47" s="148" t="s">
        <v>2</v>
      </c>
      <c r="L47" s="49">
        <v>50</v>
      </c>
      <c r="M47" s="38" t="s">
        <v>51</v>
      </c>
      <c r="N47" s="106">
        <f>H47*L47</f>
        <v>40000000</v>
      </c>
    </row>
    <row r="48" spans="1:14" ht="12.95" customHeight="1">
      <c r="A48" s="287"/>
      <c r="B48" s="293"/>
      <c r="C48" s="303"/>
      <c r="D48" s="293"/>
      <c r="E48" s="293"/>
      <c r="F48" s="22" t="s">
        <v>75</v>
      </c>
      <c r="G48" s="22"/>
      <c r="H48" s="35"/>
      <c r="I48" s="148"/>
      <c r="J48" s="23"/>
      <c r="K48" s="23"/>
      <c r="L48" s="23"/>
      <c r="M48" s="22"/>
      <c r="N48" s="106">
        <f>SUM(N49:N54)</f>
        <v>13590000</v>
      </c>
    </row>
    <row r="49" spans="1:14" ht="12.95" customHeight="1">
      <c r="A49" s="287"/>
      <c r="B49" s="293"/>
      <c r="C49" s="303"/>
      <c r="D49" s="293"/>
      <c r="E49" s="293"/>
      <c r="F49" s="164" t="s">
        <v>254</v>
      </c>
      <c r="G49" s="165"/>
      <c r="H49" s="166">
        <v>200000</v>
      </c>
      <c r="I49" s="167" t="s">
        <v>2</v>
      </c>
      <c r="J49" s="172">
        <v>3</v>
      </c>
      <c r="K49" s="167" t="s">
        <v>2</v>
      </c>
      <c r="L49" s="169">
        <v>1</v>
      </c>
      <c r="M49" s="170" t="s">
        <v>251</v>
      </c>
      <c r="N49" s="171">
        <f t="shared" si="7"/>
        <v>600000</v>
      </c>
    </row>
    <row r="50" spans="1:14" ht="12.95" customHeight="1">
      <c r="A50" s="287"/>
      <c r="B50" s="293"/>
      <c r="C50" s="303"/>
      <c r="D50" s="293"/>
      <c r="E50" s="293"/>
      <c r="F50" s="164" t="s">
        <v>255</v>
      </c>
      <c r="G50" s="165"/>
      <c r="H50" s="166">
        <v>3300000</v>
      </c>
      <c r="I50" s="167"/>
      <c r="J50" s="172"/>
      <c r="K50" s="167" t="s">
        <v>2</v>
      </c>
      <c r="L50" s="169">
        <v>1</v>
      </c>
      <c r="M50" s="170" t="s">
        <v>251</v>
      </c>
      <c r="N50" s="171">
        <f>H50*L50</f>
        <v>3300000</v>
      </c>
    </row>
    <row r="51" spans="1:14" ht="12.95" customHeight="1">
      <c r="A51" s="287"/>
      <c r="B51" s="293"/>
      <c r="C51" s="303"/>
      <c r="D51" s="293"/>
      <c r="E51" s="293"/>
      <c r="F51" s="164" t="s">
        <v>256</v>
      </c>
      <c r="G51" s="165"/>
      <c r="H51" s="166">
        <v>1600000</v>
      </c>
      <c r="I51" s="167"/>
      <c r="J51" s="172"/>
      <c r="K51" s="167" t="s">
        <v>2</v>
      </c>
      <c r="L51" s="169">
        <v>1</v>
      </c>
      <c r="M51" s="170" t="s">
        <v>251</v>
      </c>
      <c r="N51" s="171">
        <f>H51*L51</f>
        <v>1600000</v>
      </c>
    </row>
    <row r="52" spans="1:14" ht="12.95" customHeight="1">
      <c r="A52" s="287"/>
      <c r="B52" s="293"/>
      <c r="C52" s="303"/>
      <c r="D52" s="293"/>
      <c r="E52" s="293"/>
      <c r="F52" s="164" t="s">
        <v>257</v>
      </c>
      <c r="G52" s="165"/>
      <c r="H52" s="166">
        <v>300000</v>
      </c>
      <c r="I52" s="167" t="s">
        <v>2</v>
      </c>
      <c r="J52" s="172">
        <v>3</v>
      </c>
      <c r="K52" s="167" t="s">
        <v>2</v>
      </c>
      <c r="L52" s="169">
        <v>1</v>
      </c>
      <c r="M52" s="170" t="s">
        <v>251</v>
      </c>
      <c r="N52" s="171">
        <f t="shared" ref="N52" si="8">H52*J52*L52</f>
        <v>900000</v>
      </c>
    </row>
    <row r="53" spans="1:14" ht="12.95" customHeight="1">
      <c r="A53" s="287"/>
      <c r="B53" s="293"/>
      <c r="C53" s="303"/>
      <c r="D53" s="293"/>
      <c r="E53" s="293"/>
      <c r="F53" s="164" t="s">
        <v>258</v>
      </c>
      <c r="G53" s="165"/>
      <c r="H53" s="166">
        <v>150000</v>
      </c>
      <c r="I53" s="167"/>
      <c r="J53" s="172"/>
      <c r="K53" s="167" t="s">
        <v>2</v>
      </c>
      <c r="L53" s="173">
        <v>17</v>
      </c>
      <c r="M53" s="170" t="s">
        <v>251</v>
      </c>
      <c r="N53" s="171">
        <f>H53*L53</f>
        <v>2550000</v>
      </c>
    </row>
    <row r="54" spans="1:14" ht="12.95" customHeight="1">
      <c r="A54" s="287"/>
      <c r="B54" s="293"/>
      <c r="C54" s="303"/>
      <c r="D54" s="293"/>
      <c r="E54" s="293"/>
      <c r="F54" s="164" t="s">
        <v>259</v>
      </c>
      <c r="G54" s="165"/>
      <c r="H54" s="184">
        <v>928000</v>
      </c>
      <c r="I54" s="167"/>
      <c r="J54" s="172"/>
      <c r="K54" s="167" t="s">
        <v>2</v>
      </c>
      <c r="L54" s="169">
        <v>5</v>
      </c>
      <c r="M54" s="170" t="s">
        <v>251</v>
      </c>
      <c r="N54" s="171">
        <f>H54*L54</f>
        <v>4640000</v>
      </c>
    </row>
    <row r="55" spans="1:14" ht="12.95" customHeight="1">
      <c r="A55" s="287"/>
      <c r="B55" s="293"/>
      <c r="C55" s="303"/>
      <c r="D55" s="293"/>
      <c r="E55" s="293"/>
      <c r="F55" s="68"/>
      <c r="G55" s="68"/>
      <c r="H55" s="39"/>
      <c r="I55" s="40"/>
      <c r="J55" s="44"/>
      <c r="K55" s="44"/>
      <c r="L55" s="43" t="s">
        <v>52</v>
      </c>
      <c r="M55" s="42"/>
      <c r="N55" s="107">
        <f>N38+N43+N47+N48</f>
        <v>186090000</v>
      </c>
    </row>
    <row r="56" spans="1:14" ht="12.95" customHeight="1">
      <c r="A56" s="287"/>
      <c r="B56" s="30" t="s">
        <v>76</v>
      </c>
      <c r="C56" s="144"/>
      <c r="D56" s="30"/>
      <c r="E56" s="67">
        <f>SUM(E57:E103)</f>
        <v>127725000</v>
      </c>
      <c r="F56" s="65"/>
      <c r="G56" s="66"/>
      <c r="H56" s="31"/>
      <c r="I56" s="32"/>
      <c r="J56" s="149"/>
      <c r="K56" s="149"/>
      <c r="L56" s="149"/>
      <c r="M56" s="66"/>
      <c r="N56" s="105">
        <f>N59+N77+N81+N97+N100+N103</f>
        <v>127725000</v>
      </c>
    </row>
    <row r="57" spans="1:14" ht="12.95" customHeight="1">
      <c r="A57" s="287"/>
      <c r="B57" s="293"/>
      <c r="C57" s="303" t="s">
        <v>77</v>
      </c>
      <c r="D57" s="293"/>
      <c r="E57" s="292">
        <f>N59</f>
        <v>29600000</v>
      </c>
      <c r="F57" s="19" t="s">
        <v>78</v>
      </c>
      <c r="G57" s="19"/>
      <c r="H57" s="45">
        <v>800000</v>
      </c>
      <c r="I57" s="52"/>
      <c r="J57" s="50"/>
      <c r="K57" s="148" t="s">
        <v>2</v>
      </c>
      <c r="L57" s="51">
        <v>12</v>
      </c>
      <c r="M57" s="46" t="s">
        <v>51</v>
      </c>
      <c r="N57" s="106">
        <f>H57*L57</f>
        <v>9600000</v>
      </c>
    </row>
    <row r="58" spans="1:14" ht="12.95" customHeight="1">
      <c r="A58" s="287"/>
      <c r="B58" s="293"/>
      <c r="C58" s="303"/>
      <c r="D58" s="293"/>
      <c r="E58" s="293"/>
      <c r="F58" s="22" t="s">
        <v>79</v>
      </c>
      <c r="G58" s="22"/>
      <c r="H58" s="35">
        <v>4000000</v>
      </c>
      <c r="I58" s="148"/>
      <c r="J58" s="36"/>
      <c r="K58" s="148" t="s">
        <v>2</v>
      </c>
      <c r="L58" s="49">
        <v>5</v>
      </c>
      <c r="M58" s="38" t="s">
        <v>51</v>
      </c>
      <c r="N58" s="106">
        <f>H58*L58</f>
        <v>20000000</v>
      </c>
    </row>
    <row r="59" spans="1:14" ht="12.95" customHeight="1">
      <c r="A59" s="287"/>
      <c r="B59" s="293"/>
      <c r="C59" s="303"/>
      <c r="D59" s="293"/>
      <c r="E59" s="293"/>
      <c r="F59" s="68"/>
      <c r="G59" s="68"/>
      <c r="H59" s="39"/>
      <c r="I59" s="40"/>
      <c r="J59" s="44"/>
      <c r="K59" s="44"/>
      <c r="L59" s="43" t="s">
        <v>52</v>
      </c>
      <c r="M59" s="42"/>
      <c r="N59" s="107">
        <f>SUM(N57:N58)</f>
        <v>29600000</v>
      </c>
    </row>
    <row r="60" spans="1:14" ht="12.95" customHeight="1">
      <c r="A60" s="287"/>
      <c r="B60" s="293"/>
      <c r="C60" s="303" t="s">
        <v>80</v>
      </c>
      <c r="D60" s="293"/>
      <c r="E60" s="292">
        <f>N77</f>
        <v>47732000</v>
      </c>
      <c r="F60" s="19" t="s">
        <v>81</v>
      </c>
      <c r="G60" s="19"/>
      <c r="H60" s="45">
        <v>300000</v>
      </c>
      <c r="I60" s="52"/>
      <c r="J60" s="50"/>
      <c r="K60" s="148" t="s">
        <v>2</v>
      </c>
      <c r="L60" s="51">
        <v>12</v>
      </c>
      <c r="M60" s="46" t="s">
        <v>51</v>
      </c>
      <c r="N60" s="106">
        <f>H60*L60</f>
        <v>3600000</v>
      </c>
    </row>
    <row r="61" spans="1:14" ht="12.95" customHeight="1">
      <c r="A61" s="287"/>
      <c r="B61" s="293"/>
      <c r="C61" s="303"/>
      <c r="D61" s="293"/>
      <c r="E61" s="293"/>
      <c r="F61" s="22" t="s">
        <v>82</v>
      </c>
      <c r="G61" s="22"/>
      <c r="H61" s="35">
        <v>150000</v>
      </c>
      <c r="I61" s="148"/>
      <c r="J61" s="36"/>
      <c r="K61" s="148" t="s">
        <v>2</v>
      </c>
      <c r="L61" s="37">
        <v>12</v>
      </c>
      <c r="M61" s="38" t="s">
        <v>51</v>
      </c>
      <c r="N61" s="106">
        <f t="shared" ref="N61:N76" si="9">H61*L61</f>
        <v>1800000</v>
      </c>
    </row>
    <row r="62" spans="1:14" ht="12.95" customHeight="1">
      <c r="A62" s="287"/>
      <c r="B62" s="293"/>
      <c r="C62" s="303"/>
      <c r="D62" s="293"/>
      <c r="E62" s="293"/>
      <c r="F62" s="22" t="s">
        <v>83</v>
      </c>
      <c r="G62" s="22"/>
      <c r="H62" s="35">
        <v>350000</v>
      </c>
      <c r="I62" s="148"/>
      <c r="J62" s="36"/>
      <c r="K62" s="148" t="s">
        <v>2</v>
      </c>
      <c r="L62" s="37">
        <v>12</v>
      </c>
      <c r="M62" s="38" t="s">
        <v>51</v>
      </c>
      <c r="N62" s="106">
        <f t="shared" si="9"/>
        <v>4200000</v>
      </c>
    </row>
    <row r="63" spans="1:14" ht="12.95" customHeight="1">
      <c r="A63" s="287"/>
      <c r="B63" s="293"/>
      <c r="C63" s="303"/>
      <c r="D63" s="293"/>
      <c r="E63" s="293"/>
      <c r="F63" s="22" t="s">
        <v>84</v>
      </c>
      <c r="G63" s="22"/>
      <c r="H63" s="35">
        <v>200000</v>
      </c>
      <c r="I63" s="148"/>
      <c r="J63" s="49"/>
      <c r="K63" s="148" t="s">
        <v>2</v>
      </c>
      <c r="L63" s="37">
        <v>12</v>
      </c>
      <c r="M63" s="38" t="s">
        <v>51</v>
      </c>
      <c r="N63" s="106">
        <f t="shared" si="9"/>
        <v>2400000</v>
      </c>
    </row>
    <row r="64" spans="1:14" ht="12.95" customHeight="1">
      <c r="A64" s="287"/>
      <c r="B64" s="293"/>
      <c r="C64" s="303"/>
      <c r="D64" s="293"/>
      <c r="E64" s="293"/>
      <c r="F64" s="22" t="s">
        <v>85</v>
      </c>
      <c r="G64" s="22"/>
      <c r="H64" s="35">
        <v>45000</v>
      </c>
      <c r="I64" s="148"/>
      <c r="J64" s="36"/>
      <c r="K64" s="148" t="s">
        <v>2</v>
      </c>
      <c r="L64" s="37">
        <v>12</v>
      </c>
      <c r="M64" s="38" t="s">
        <v>51</v>
      </c>
      <c r="N64" s="106">
        <f t="shared" si="9"/>
        <v>540000</v>
      </c>
    </row>
    <row r="65" spans="1:14" ht="12.95" customHeight="1">
      <c r="A65" s="287"/>
      <c r="B65" s="293"/>
      <c r="C65" s="303"/>
      <c r="D65" s="293"/>
      <c r="E65" s="293"/>
      <c r="F65" s="22" t="s">
        <v>86</v>
      </c>
      <c r="G65" s="22"/>
      <c r="H65" s="35">
        <v>220000</v>
      </c>
      <c r="I65" s="148"/>
      <c r="J65" s="36"/>
      <c r="K65" s="148" t="s">
        <v>2</v>
      </c>
      <c r="L65" s="37">
        <v>12</v>
      </c>
      <c r="M65" s="38" t="s">
        <v>51</v>
      </c>
      <c r="N65" s="106">
        <f t="shared" si="9"/>
        <v>2640000</v>
      </c>
    </row>
    <row r="66" spans="1:14" ht="12.95" customHeight="1">
      <c r="A66" s="287"/>
      <c r="B66" s="293"/>
      <c r="C66" s="303"/>
      <c r="D66" s="293"/>
      <c r="E66" s="293"/>
      <c r="F66" s="22" t="s">
        <v>87</v>
      </c>
      <c r="G66" s="22"/>
      <c r="H66" s="35">
        <v>100000</v>
      </c>
      <c r="I66" s="148"/>
      <c r="J66" s="36"/>
      <c r="K66" s="148" t="s">
        <v>2</v>
      </c>
      <c r="L66" s="37">
        <v>12</v>
      </c>
      <c r="M66" s="38" t="s">
        <v>51</v>
      </c>
      <c r="N66" s="106">
        <f t="shared" si="9"/>
        <v>1200000</v>
      </c>
    </row>
    <row r="67" spans="1:14" ht="12.95" customHeight="1">
      <c r="A67" s="287"/>
      <c r="B67" s="293"/>
      <c r="C67" s="303"/>
      <c r="D67" s="293"/>
      <c r="E67" s="293"/>
      <c r="F67" s="22" t="s">
        <v>88</v>
      </c>
      <c r="G67" s="22"/>
      <c r="H67" s="35">
        <v>770000</v>
      </c>
      <c r="I67" s="148"/>
      <c r="J67" s="36"/>
      <c r="K67" s="148" t="s">
        <v>2</v>
      </c>
      <c r="L67" s="37">
        <v>12</v>
      </c>
      <c r="M67" s="38" t="s">
        <v>51</v>
      </c>
      <c r="N67" s="106">
        <f t="shared" si="9"/>
        <v>9240000</v>
      </c>
    </row>
    <row r="68" spans="1:14" ht="12.95" customHeight="1">
      <c r="A68" s="287"/>
      <c r="B68" s="293"/>
      <c r="C68" s="303"/>
      <c r="D68" s="293"/>
      <c r="E68" s="293"/>
      <c r="F68" s="22" t="s">
        <v>89</v>
      </c>
      <c r="G68" s="22"/>
      <c r="H68" s="35">
        <v>11000</v>
      </c>
      <c r="I68" s="148"/>
      <c r="J68" s="36"/>
      <c r="K68" s="148" t="s">
        <v>2</v>
      </c>
      <c r="L68" s="49">
        <v>2</v>
      </c>
      <c r="M68" s="38" t="s">
        <v>51</v>
      </c>
      <c r="N68" s="106">
        <f t="shared" si="9"/>
        <v>22000</v>
      </c>
    </row>
    <row r="69" spans="1:14" ht="12.95" customHeight="1">
      <c r="A69" s="287"/>
      <c r="B69" s="293"/>
      <c r="C69" s="303"/>
      <c r="D69" s="293"/>
      <c r="E69" s="293"/>
      <c r="F69" s="22" t="s">
        <v>90</v>
      </c>
      <c r="G69" s="22"/>
      <c r="H69" s="35">
        <v>2530000</v>
      </c>
      <c r="I69" s="148"/>
      <c r="J69" s="36"/>
      <c r="K69" s="148" t="s">
        <v>2</v>
      </c>
      <c r="L69" s="49">
        <v>1</v>
      </c>
      <c r="M69" s="38" t="s">
        <v>51</v>
      </c>
      <c r="N69" s="106">
        <f t="shared" si="9"/>
        <v>2530000</v>
      </c>
    </row>
    <row r="70" spans="1:14" ht="12.95" customHeight="1">
      <c r="A70" s="287"/>
      <c r="B70" s="293"/>
      <c r="C70" s="303"/>
      <c r="D70" s="293"/>
      <c r="E70" s="293"/>
      <c r="F70" s="22" t="s">
        <v>91</v>
      </c>
      <c r="G70" s="22"/>
      <c r="H70" s="35">
        <v>1800000</v>
      </c>
      <c r="I70" s="148"/>
      <c r="J70" s="36"/>
      <c r="K70" s="148" t="s">
        <v>2</v>
      </c>
      <c r="L70" s="49">
        <v>1</v>
      </c>
      <c r="M70" s="38" t="s">
        <v>51</v>
      </c>
      <c r="N70" s="106">
        <f t="shared" si="9"/>
        <v>1800000</v>
      </c>
    </row>
    <row r="71" spans="1:14" ht="12.95" customHeight="1">
      <c r="A71" s="287"/>
      <c r="B71" s="293"/>
      <c r="C71" s="303"/>
      <c r="D71" s="293"/>
      <c r="E71" s="293"/>
      <c r="F71" s="22" t="s">
        <v>92</v>
      </c>
      <c r="G71" s="22"/>
      <c r="H71" s="35">
        <v>100000</v>
      </c>
      <c r="I71" s="148"/>
      <c r="J71" s="36"/>
      <c r="K71" s="148" t="s">
        <v>2</v>
      </c>
      <c r="L71" s="49">
        <v>1</v>
      </c>
      <c r="M71" s="38" t="s">
        <v>51</v>
      </c>
      <c r="N71" s="106">
        <f t="shared" si="9"/>
        <v>100000</v>
      </c>
    </row>
    <row r="72" spans="1:14" ht="12.95" customHeight="1">
      <c r="A72" s="287"/>
      <c r="B72" s="293"/>
      <c r="C72" s="303"/>
      <c r="D72" s="293"/>
      <c r="E72" s="293"/>
      <c r="F72" s="22" t="s">
        <v>93</v>
      </c>
      <c r="G72" s="22"/>
      <c r="H72" s="35">
        <v>2000000</v>
      </c>
      <c r="I72" s="148"/>
      <c r="J72" s="36"/>
      <c r="K72" s="148" t="s">
        <v>2</v>
      </c>
      <c r="L72" s="49">
        <v>3</v>
      </c>
      <c r="M72" s="38" t="s">
        <v>51</v>
      </c>
      <c r="N72" s="106">
        <f t="shared" si="9"/>
        <v>6000000</v>
      </c>
    </row>
    <row r="73" spans="1:14" ht="12.95" customHeight="1">
      <c r="A73" s="287"/>
      <c r="B73" s="293"/>
      <c r="C73" s="303"/>
      <c r="D73" s="293"/>
      <c r="E73" s="293"/>
      <c r="F73" s="22" t="s">
        <v>94</v>
      </c>
      <c r="G73" s="22"/>
      <c r="H73" s="35">
        <v>130000</v>
      </c>
      <c r="I73" s="148"/>
      <c r="J73" s="36"/>
      <c r="K73" s="148" t="s">
        <v>2</v>
      </c>
      <c r="L73" s="37">
        <v>2</v>
      </c>
      <c r="M73" s="38" t="s">
        <v>51</v>
      </c>
      <c r="N73" s="106">
        <f t="shared" si="9"/>
        <v>260000</v>
      </c>
    </row>
    <row r="74" spans="1:14" ht="12.95" customHeight="1">
      <c r="A74" s="287"/>
      <c r="B74" s="293"/>
      <c r="C74" s="303"/>
      <c r="D74" s="293"/>
      <c r="E74" s="293"/>
      <c r="F74" s="22" t="s">
        <v>267</v>
      </c>
      <c r="G74" s="22"/>
      <c r="H74" s="35">
        <v>150000</v>
      </c>
      <c r="I74" s="148"/>
      <c r="J74" s="36"/>
      <c r="K74" s="148" t="s">
        <v>2</v>
      </c>
      <c r="L74" s="37">
        <v>12</v>
      </c>
      <c r="M74" s="38" t="s">
        <v>51</v>
      </c>
      <c r="N74" s="106">
        <f t="shared" si="9"/>
        <v>1800000</v>
      </c>
    </row>
    <row r="75" spans="1:14" ht="12.95" customHeight="1">
      <c r="A75" s="287"/>
      <c r="B75" s="293"/>
      <c r="C75" s="303"/>
      <c r="D75" s="293"/>
      <c r="E75" s="293"/>
      <c r="F75" s="22" t="s">
        <v>95</v>
      </c>
      <c r="G75" s="22"/>
      <c r="H75" s="35">
        <v>550000</v>
      </c>
      <c r="I75" s="148"/>
      <c r="J75" s="36"/>
      <c r="K75" s="148" t="s">
        <v>2</v>
      </c>
      <c r="L75" s="37">
        <v>12</v>
      </c>
      <c r="M75" s="38" t="s">
        <v>51</v>
      </c>
      <c r="N75" s="106">
        <f t="shared" si="9"/>
        <v>6600000</v>
      </c>
    </row>
    <row r="76" spans="1:14" ht="12.95" customHeight="1">
      <c r="A76" s="287"/>
      <c r="B76" s="293"/>
      <c r="C76" s="303"/>
      <c r="D76" s="293"/>
      <c r="E76" s="293"/>
      <c r="F76" s="22" t="s">
        <v>96</v>
      </c>
      <c r="G76" s="22"/>
      <c r="H76" s="35">
        <v>250000</v>
      </c>
      <c r="I76" s="148"/>
      <c r="J76" s="36"/>
      <c r="K76" s="148" t="s">
        <v>2</v>
      </c>
      <c r="L76" s="37">
        <v>12</v>
      </c>
      <c r="M76" s="38" t="s">
        <v>51</v>
      </c>
      <c r="N76" s="106">
        <f t="shared" si="9"/>
        <v>3000000</v>
      </c>
    </row>
    <row r="77" spans="1:14" ht="12.75" customHeight="1">
      <c r="A77" s="287"/>
      <c r="B77" s="293"/>
      <c r="C77" s="303"/>
      <c r="D77" s="293"/>
      <c r="E77" s="293"/>
      <c r="F77" s="68"/>
      <c r="G77" s="68"/>
      <c r="H77" s="39"/>
      <c r="I77" s="40"/>
      <c r="J77" s="44"/>
      <c r="K77" s="44"/>
      <c r="L77" s="43" t="s">
        <v>52</v>
      </c>
      <c r="M77" s="42"/>
      <c r="N77" s="107">
        <f>SUM(N60:N76)</f>
        <v>47732000</v>
      </c>
    </row>
    <row r="78" spans="1:14" ht="12.95" customHeight="1">
      <c r="A78" s="287"/>
      <c r="B78" s="293"/>
      <c r="C78" s="303" t="s">
        <v>97</v>
      </c>
      <c r="D78" s="293"/>
      <c r="E78" s="292">
        <f>N81</f>
        <v>11460000</v>
      </c>
      <c r="F78" s="19" t="s">
        <v>98</v>
      </c>
      <c r="G78" s="19"/>
      <c r="H78" s="35">
        <v>500000</v>
      </c>
      <c r="I78" s="148"/>
      <c r="J78" s="36"/>
      <c r="K78" s="148" t="s">
        <v>2</v>
      </c>
      <c r="L78" s="37">
        <v>12</v>
      </c>
      <c r="M78" s="38" t="s">
        <v>51</v>
      </c>
      <c r="N78" s="106">
        <f>H78*L78</f>
        <v>6000000</v>
      </c>
    </row>
    <row r="79" spans="1:14" ht="12.95" customHeight="1">
      <c r="A79" s="287"/>
      <c r="B79" s="293"/>
      <c r="C79" s="303"/>
      <c r="D79" s="293"/>
      <c r="E79" s="293"/>
      <c r="F79" s="22" t="s">
        <v>99</v>
      </c>
      <c r="G79" s="22"/>
      <c r="H79" s="35">
        <v>400000</v>
      </c>
      <c r="I79" s="148"/>
      <c r="J79" s="36"/>
      <c r="K79" s="148" t="s">
        <v>2</v>
      </c>
      <c r="L79" s="37">
        <v>12</v>
      </c>
      <c r="M79" s="38" t="s">
        <v>51</v>
      </c>
      <c r="N79" s="106">
        <f t="shared" ref="N79:N80" si="10">H79*L79</f>
        <v>4800000</v>
      </c>
    </row>
    <row r="80" spans="1:14" ht="12.95" customHeight="1">
      <c r="A80" s="287"/>
      <c r="B80" s="293"/>
      <c r="C80" s="303"/>
      <c r="D80" s="293"/>
      <c r="E80" s="293"/>
      <c r="F80" s="22" t="s">
        <v>100</v>
      </c>
      <c r="G80" s="22"/>
      <c r="H80" s="35">
        <v>55000</v>
      </c>
      <c r="I80" s="148"/>
      <c r="J80" s="36"/>
      <c r="K80" s="148" t="s">
        <v>2</v>
      </c>
      <c r="L80" s="37">
        <v>12</v>
      </c>
      <c r="M80" s="38" t="s">
        <v>51</v>
      </c>
      <c r="N80" s="106">
        <f t="shared" si="10"/>
        <v>660000</v>
      </c>
    </row>
    <row r="81" spans="1:14" ht="12.95" customHeight="1">
      <c r="A81" s="287"/>
      <c r="B81" s="293"/>
      <c r="C81" s="303"/>
      <c r="D81" s="293"/>
      <c r="E81" s="293"/>
      <c r="F81" s="68"/>
      <c r="G81" s="68"/>
      <c r="H81" s="39"/>
      <c r="I81" s="40"/>
      <c r="J81" s="44"/>
      <c r="K81" s="44"/>
      <c r="L81" s="43" t="s">
        <v>52</v>
      </c>
      <c r="M81" s="42"/>
      <c r="N81" s="107">
        <f>SUM(N78:N80)</f>
        <v>11460000</v>
      </c>
    </row>
    <row r="82" spans="1:14" ht="12.95" customHeight="1">
      <c r="A82" s="287"/>
      <c r="B82" s="293"/>
      <c r="C82" s="303" t="s">
        <v>101</v>
      </c>
      <c r="D82" s="293"/>
      <c r="E82" s="292">
        <f>N97</f>
        <v>14573000</v>
      </c>
      <c r="F82" s="19" t="s">
        <v>102</v>
      </c>
      <c r="G82" s="19"/>
      <c r="H82" s="45">
        <v>200000</v>
      </c>
      <c r="I82" s="52"/>
      <c r="J82" s="50"/>
      <c r="K82" s="148" t="s">
        <v>2</v>
      </c>
      <c r="L82" s="54">
        <v>2</v>
      </c>
      <c r="M82" s="46" t="s">
        <v>51</v>
      </c>
      <c r="N82" s="106">
        <f>H82*L82</f>
        <v>400000</v>
      </c>
    </row>
    <row r="83" spans="1:14" ht="12.95" customHeight="1">
      <c r="A83" s="287"/>
      <c r="B83" s="293"/>
      <c r="C83" s="303"/>
      <c r="D83" s="293"/>
      <c r="E83" s="293"/>
      <c r="F83" s="22" t="s">
        <v>103</v>
      </c>
      <c r="G83" s="22"/>
      <c r="H83" s="35">
        <v>100000</v>
      </c>
      <c r="I83" s="148"/>
      <c r="J83" s="36"/>
      <c r="K83" s="148" t="s">
        <v>2</v>
      </c>
      <c r="L83" s="55">
        <v>4</v>
      </c>
      <c r="M83" s="38" t="s">
        <v>51</v>
      </c>
      <c r="N83" s="106">
        <f t="shared" ref="N83:N102" si="11">H83*L83</f>
        <v>400000</v>
      </c>
    </row>
    <row r="84" spans="1:14" ht="12.75" customHeight="1">
      <c r="A84" s="287"/>
      <c r="B84" s="293"/>
      <c r="C84" s="303"/>
      <c r="D84" s="293"/>
      <c r="E84" s="293"/>
      <c r="F84" s="22" t="s">
        <v>104</v>
      </c>
      <c r="G84" s="22"/>
      <c r="H84" s="35">
        <v>700000</v>
      </c>
      <c r="I84" s="148"/>
      <c r="J84" s="36"/>
      <c r="K84" s="148" t="s">
        <v>2</v>
      </c>
      <c r="L84" s="55">
        <v>3</v>
      </c>
      <c r="M84" s="38" t="s">
        <v>51</v>
      </c>
      <c r="N84" s="106">
        <f t="shared" si="11"/>
        <v>2100000</v>
      </c>
    </row>
    <row r="85" spans="1:14" ht="12.75" customHeight="1">
      <c r="A85" s="287"/>
      <c r="B85" s="293"/>
      <c r="C85" s="303"/>
      <c r="D85" s="293"/>
      <c r="E85" s="293"/>
      <c r="F85" s="22" t="s">
        <v>225</v>
      </c>
      <c r="G85" s="22"/>
      <c r="H85" s="35">
        <v>40500</v>
      </c>
      <c r="I85" s="148"/>
      <c r="J85" s="36"/>
      <c r="K85" s="148" t="s">
        <v>2</v>
      </c>
      <c r="L85" s="155">
        <v>6</v>
      </c>
      <c r="M85" s="38" t="s">
        <v>51</v>
      </c>
      <c r="N85" s="106">
        <f t="shared" si="11"/>
        <v>243000</v>
      </c>
    </row>
    <row r="86" spans="1:14" ht="12.95" customHeight="1">
      <c r="A86" s="287"/>
      <c r="B86" s="293"/>
      <c r="C86" s="303"/>
      <c r="D86" s="293"/>
      <c r="E86" s="293"/>
      <c r="F86" s="22" t="s">
        <v>105</v>
      </c>
      <c r="G86" s="22"/>
      <c r="H86" s="35">
        <v>100000</v>
      </c>
      <c r="I86" s="148"/>
      <c r="J86" s="36"/>
      <c r="K86" s="148" t="s">
        <v>2</v>
      </c>
      <c r="L86" s="49">
        <v>3</v>
      </c>
      <c r="M86" s="38" t="s">
        <v>51</v>
      </c>
      <c r="N86" s="106">
        <f t="shared" si="11"/>
        <v>300000</v>
      </c>
    </row>
    <row r="87" spans="1:14" ht="12.95" customHeight="1">
      <c r="A87" s="287"/>
      <c r="B87" s="293"/>
      <c r="C87" s="303"/>
      <c r="D87" s="293"/>
      <c r="E87" s="293"/>
      <c r="F87" s="22" t="s">
        <v>106</v>
      </c>
      <c r="G87" s="22"/>
      <c r="H87" s="35">
        <v>3300000</v>
      </c>
      <c r="I87" s="148"/>
      <c r="J87" s="36"/>
      <c r="K87" s="148" t="s">
        <v>2</v>
      </c>
      <c r="L87" s="49">
        <v>2</v>
      </c>
      <c r="M87" s="38" t="s">
        <v>51</v>
      </c>
      <c r="N87" s="106">
        <f t="shared" si="11"/>
        <v>6600000</v>
      </c>
    </row>
    <row r="88" spans="1:14" ht="12.95" customHeight="1">
      <c r="A88" s="287"/>
      <c r="B88" s="293"/>
      <c r="C88" s="303"/>
      <c r="D88" s="293"/>
      <c r="E88" s="293"/>
      <c r="F88" s="22" t="s">
        <v>107</v>
      </c>
      <c r="G88" s="22"/>
      <c r="H88" s="35">
        <v>250000</v>
      </c>
      <c r="I88" s="148"/>
      <c r="J88" s="36"/>
      <c r="K88" s="148" t="s">
        <v>2</v>
      </c>
      <c r="L88" s="49">
        <v>2</v>
      </c>
      <c r="M88" s="38" t="s">
        <v>51</v>
      </c>
      <c r="N88" s="106">
        <f t="shared" si="11"/>
        <v>500000</v>
      </c>
    </row>
    <row r="89" spans="1:14" ht="12.95" customHeight="1">
      <c r="A89" s="287"/>
      <c r="B89" s="293"/>
      <c r="C89" s="303"/>
      <c r="D89" s="293"/>
      <c r="E89" s="293"/>
      <c r="F89" s="22" t="s">
        <v>108</v>
      </c>
      <c r="G89" s="22"/>
      <c r="H89" s="35">
        <v>100000</v>
      </c>
      <c r="I89" s="148"/>
      <c r="J89" s="36"/>
      <c r="K89" s="148" t="s">
        <v>2</v>
      </c>
      <c r="L89" s="49">
        <v>4</v>
      </c>
      <c r="M89" s="38" t="s">
        <v>51</v>
      </c>
      <c r="N89" s="106">
        <f t="shared" si="11"/>
        <v>400000</v>
      </c>
    </row>
    <row r="90" spans="1:14" ht="12.95" customHeight="1">
      <c r="A90" s="287"/>
      <c r="B90" s="293"/>
      <c r="C90" s="303"/>
      <c r="D90" s="293"/>
      <c r="E90" s="293"/>
      <c r="F90" s="22" t="s">
        <v>109</v>
      </c>
      <c r="G90" s="22"/>
      <c r="H90" s="35">
        <v>100000</v>
      </c>
      <c r="I90" s="148"/>
      <c r="J90" s="36"/>
      <c r="K90" s="148" t="s">
        <v>2</v>
      </c>
      <c r="L90" s="37">
        <v>12</v>
      </c>
      <c r="M90" s="38" t="s">
        <v>51</v>
      </c>
      <c r="N90" s="106">
        <f t="shared" si="11"/>
        <v>1200000</v>
      </c>
    </row>
    <row r="91" spans="1:14" ht="12.95" customHeight="1">
      <c r="A91" s="287"/>
      <c r="B91" s="293"/>
      <c r="C91" s="303"/>
      <c r="D91" s="293"/>
      <c r="E91" s="293"/>
      <c r="F91" s="22" t="s">
        <v>110</v>
      </c>
      <c r="G91" s="22"/>
      <c r="H91" s="35">
        <v>10000</v>
      </c>
      <c r="I91" s="148"/>
      <c r="J91" s="36"/>
      <c r="K91" s="148" t="s">
        <v>2</v>
      </c>
      <c r="L91" s="37">
        <v>12</v>
      </c>
      <c r="M91" s="38" t="s">
        <v>51</v>
      </c>
      <c r="N91" s="106">
        <f t="shared" si="11"/>
        <v>120000</v>
      </c>
    </row>
    <row r="92" spans="1:14" ht="12.95" customHeight="1">
      <c r="A92" s="287"/>
      <c r="B92" s="293"/>
      <c r="C92" s="303"/>
      <c r="D92" s="293"/>
      <c r="E92" s="293"/>
      <c r="F92" s="22" t="s">
        <v>282</v>
      </c>
      <c r="G92" s="22"/>
      <c r="H92" s="35">
        <v>25000</v>
      </c>
      <c r="I92" s="148"/>
      <c r="J92" s="36"/>
      <c r="K92" s="148" t="s">
        <v>2</v>
      </c>
      <c r="L92" s="37">
        <v>12</v>
      </c>
      <c r="M92" s="38" t="s">
        <v>51</v>
      </c>
      <c r="N92" s="106">
        <f t="shared" si="11"/>
        <v>300000</v>
      </c>
    </row>
    <row r="93" spans="1:14" ht="12.95" customHeight="1">
      <c r="A93" s="287"/>
      <c r="B93" s="293"/>
      <c r="C93" s="303"/>
      <c r="D93" s="293"/>
      <c r="E93" s="293"/>
      <c r="F93" s="22" t="s">
        <v>111</v>
      </c>
      <c r="G93" s="22"/>
      <c r="H93" s="35">
        <v>750000</v>
      </c>
      <c r="I93" s="148"/>
      <c r="J93" s="36"/>
      <c r="K93" s="148" t="s">
        <v>2</v>
      </c>
      <c r="L93" s="49">
        <v>1</v>
      </c>
      <c r="M93" s="38" t="s">
        <v>51</v>
      </c>
      <c r="N93" s="106">
        <f t="shared" si="11"/>
        <v>750000</v>
      </c>
    </row>
    <row r="94" spans="1:14" ht="12.75" customHeight="1">
      <c r="A94" s="287"/>
      <c r="B94" s="293"/>
      <c r="C94" s="303"/>
      <c r="D94" s="293"/>
      <c r="E94" s="293"/>
      <c r="F94" s="22" t="s">
        <v>112</v>
      </c>
      <c r="G94" s="22"/>
      <c r="H94" s="35">
        <v>300000</v>
      </c>
      <c r="I94" s="175"/>
      <c r="J94" s="36"/>
      <c r="K94" s="175" t="s">
        <v>2</v>
      </c>
      <c r="L94" s="49">
        <v>1</v>
      </c>
      <c r="M94" s="38" t="s">
        <v>51</v>
      </c>
      <c r="N94" s="106">
        <f t="shared" ref="N94:N95" si="12">H94*L94</f>
        <v>300000</v>
      </c>
    </row>
    <row r="95" spans="1:14" ht="12.75" customHeight="1">
      <c r="A95" s="287"/>
      <c r="B95" s="293"/>
      <c r="C95" s="303"/>
      <c r="D95" s="293"/>
      <c r="E95" s="293"/>
      <c r="F95" s="22" t="s">
        <v>268</v>
      </c>
      <c r="G95" s="22"/>
      <c r="H95" s="35">
        <v>600000</v>
      </c>
      <c r="I95" s="175"/>
      <c r="J95" s="36"/>
      <c r="K95" s="175" t="s">
        <v>2</v>
      </c>
      <c r="L95" s="49">
        <v>1</v>
      </c>
      <c r="M95" s="38" t="s">
        <v>51</v>
      </c>
      <c r="N95" s="106">
        <f t="shared" si="12"/>
        <v>600000</v>
      </c>
    </row>
    <row r="96" spans="1:14" ht="12.95" customHeight="1">
      <c r="A96" s="287"/>
      <c r="B96" s="293"/>
      <c r="C96" s="303"/>
      <c r="D96" s="293"/>
      <c r="E96" s="293"/>
      <c r="F96" s="22" t="s">
        <v>283</v>
      </c>
      <c r="G96" s="22"/>
      <c r="H96" s="35">
        <v>90000</v>
      </c>
      <c r="I96" s="148"/>
      <c r="J96" s="36"/>
      <c r="K96" s="148" t="s">
        <v>2</v>
      </c>
      <c r="L96" s="49">
        <v>4</v>
      </c>
      <c r="M96" s="38" t="s">
        <v>51</v>
      </c>
      <c r="N96" s="106">
        <f t="shared" si="11"/>
        <v>360000</v>
      </c>
    </row>
    <row r="97" spans="1:15" ht="12.75" customHeight="1">
      <c r="A97" s="287"/>
      <c r="B97" s="293"/>
      <c r="C97" s="303"/>
      <c r="D97" s="293"/>
      <c r="E97" s="293"/>
      <c r="F97" s="68"/>
      <c r="G97" s="68"/>
      <c r="H97" s="39"/>
      <c r="I97" s="40"/>
      <c r="J97" s="44"/>
      <c r="K97" s="44"/>
      <c r="L97" s="43" t="s">
        <v>52</v>
      </c>
      <c r="M97" s="42"/>
      <c r="N97" s="107">
        <f>SUM(N82:N96)</f>
        <v>14573000</v>
      </c>
    </row>
    <row r="98" spans="1:15" ht="12.95" customHeight="1">
      <c r="A98" s="287"/>
      <c r="B98" s="293"/>
      <c r="C98" s="303" t="s">
        <v>113</v>
      </c>
      <c r="D98" s="293"/>
      <c r="E98" s="292">
        <f>N100</f>
        <v>9960000</v>
      </c>
      <c r="F98" s="19" t="s">
        <v>114</v>
      </c>
      <c r="G98" s="19"/>
      <c r="H98" s="45">
        <v>600000</v>
      </c>
      <c r="I98" s="52"/>
      <c r="J98" s="50"/>
      <c r="K98" s="148" t="s">
        <v>2</v>
      </c>
      <c r="L98" s="51">
        <v>12</v>
      </c>
      <c r="M98" s="46" t="s">
        <v>51</v>
      </c>
      <c r="N98" s="106">
        <f t="shared" si="11"/>
        <v>7200000</v>
      </c>
    </row>
    <row r="99" spans="1:15" ht="12.95" customHeight="1">
      <c r="A99" s="287"/>
      <c r="B99" s="293"/>
      <c r="C99" s="303"/>
      <c r="D99" s="293"/>
      <c r="E99" s="293"/>
      <c r="F99" s="22" t="s">
        <v>115</v>
      </c>
      <c r="G99" s="22"/>
      <c r="H99" s="35">
        <v>230000</v>
      </c>
      <c r="I99" s="148"/>
      <c r="J99" s="36"/>
      <c r="K99" s="148" t="s">
        <v>2</v>
      </c>
      <c r="L99" s="37">
        <v>12</v>
      </c>
      <c r="M99" s="38" t="s">
        <v>51</v>
      </c>
      <c r="N99" s="106">
        <f t="shared" si="11"/>
        <v>2760000</v>
      </c>
    </row>
    <row r="100" spans="1:15" ht="12.95" customHeight="1">
      <c r="A100" s="287"/>
      <c r="B100" s="293"/>
      <c r="C100" s="303"/>
      <c r="D100" s="293"/>
      <c r="E100" s="293"/>
      <c r="F100" s="68"/>
      <c r="G100" s="68"/>
      <c r="H100" s="39"/>
      <c r="I100" s="40"/>
      <c r="J100" s="44"/>
      <c r="K100" s="44"/>
      <c r="L100" s="43" t="s">
        <v>52</v>
      </c>
      <c r="M100" s="42"/>
      <c r="N100" s="107">
        <f>SUM(N98:N99)</f>
        <v>9960000</v>
      </c>
    </row>
    <row r="101" spans="1:15" ht="12.95" customHeight="1">
      <c r="A101" s="287"/>
      <c r="B101" s="293"/>
      <c r="C101" s="303" t="s">
        <v>116</v>
      </c>
      <c r="D101" s="293"/>
      <c r="E101" s="292">
        <f>N103</f>
        <v>14400000</v>
      </c>
      <c r="F101" s="18" t="s">
        <v>117</v>
      </c>
      <c r="G101" s="19"/>
      <c r="H101" s="45">
        <v>1100000</v>
      </c>
      <c r="I101" s="52"/>
      <c r="J101" s="50"/>
      <c r="K101" s="148" t="s">
        <v>2</v>
      </c>
      <c r="L101" s="51">
        <v>12</v>
      </c>
      <c r="M101" s="46" t="s">
        <v>51</v>
      </c>
      <c r="N101" s="106">
        <f t="shared" si="11"/>
        <v>13200000</v>
      </c>
    </row>
    <row r="102" spans="1:15" ht="12.95" customHeight="1">
      <c r="A102" s="287"/>
      <c r="B102" s="293"/>
      <c r="C102" s="303"/>
      <c r="D102" s="293"/>
      <c r="E102" s="292"/>
      <c r="F102" s="21" t="s">
        <v>118</v>
      </c>
      <c r="G102" s="22"/>
      <c r="H102" s="35">
        <v>100000</v>
      </c>
      <c r="I102" s="148"/>
      <c r="J102" s="36"/>
      <c r="K102" s="148" t="s">
        <v>2</v>
      </c>
      <c r="L102" s="37">
        <v>12</v>
      </c>
      <c r="M102" s="38" t="s">
        <v>51</v>
      </c>
      <c r="N102" s="106">
        <f t="shared" si="11"/>
        <v>1200000</v>
      </c>
    </row>
    <row r="103" spans="1:15" ht="12.95" customHeight="1">
      <c r="A103" s="287"/>
      <c r="B103" s="293"/>
      <c r="C103" s="303"/>
      <c r="D103" s="293"/>
      <c r="E103" s="293"/>
      <c r="F103" s="69"/>
      <c r="G103" s="68"/>
      <c r="H103" s="39"/>
      <c r="I103" s="40"/>
      <c r="J103" s="44"/>
      <c r="K103" s="44"/>
      <c r="L103" s="43" t="s">
        <v>52</v>
      </c>
      <c r="M103" s="42"/>
      <c r="N103" s="107">
        <f>SUM(N101:N102)</f>
        <v>14400000</v>
      </c>
    </row>
    <row r="104" spans="1:15" ht="12.95" customHeight="1">
      <c r="A104" s="147" t="s">
        <v>119</v>
      </c>
      <c r="B104" s="30"/>
      <c r="C104" s="144"/>
      <c r="D104" s="144"/>
      <c r="E104" s="174">
        <f>E105</f>
        <v>368657100</v>
      </c>
      <c r="F104" s="65"/>
      <c r="G104" s="66"/>
      <c r="H104" s="31"/>
      <c r="I104" s="32"/>
      <c r="J104" s="149"/>
      <c r="K104" s="149"/>
      <c r="L104" s="56"/>
      <c r="M104" s="57"/>
      <c r="N104" s="108">
        <f>N107+N111+N120</f>
        <v>368657100</v>
      </c>
    </row>
    <row r="105" spans="1:15" ht="12.95" customHeight="1">
      <c r="A105" s="287"/>
      <c r="B105" s="30" t="s">
        <v>120</v>
      </c>
      <c r="C105" s="144"/>
      <c r="D105" s="144"/>
      <c r="E105" s="67">
        <f>SUM(E106:E120)</f>
        <v>368657100</v>
      </c>
      <c r="F105" s="65"/>
      <c r="G105" s="66"/>
      <c r="H105" s="31"/>
      <c r="I105" s="32"/>
      <c r="J105" s="149"/>
      <c r="K105" s="149"/>
      <c r="L105" s="149"/>
      <c r="M105" s="66"/>
      <c r="N105" s="105">
        <f>N107+N111+N120</f>
        <v>368657100</v>
      </c>
    </row>
    <row r="106" spans="1:15" ht="12.95" customHeight="1">
      <c r="A106" s="287"/>
      <c r="B106" s="293"/>
      <c r="C106" s="303" t="s">
        <v>120</v>
      </c>
      <c r="D106" s="293"/>
      <c r="E106" s="292">
        <f>N107</f>
        <v>1200000</v>
      </c>
      <c r="F106" s="19" t="s">
        <v>121</v>
      </c>
      <c r="G106" s="19"/>
      <c r="H106" s="45">
        <v>100000</v>
      </c>
      <c r="I106" s="52"/>
      <c r="J106" s="50"/>
      <c r="K106" s="148" t="s">
        <v>2</v>
      </c>
      <c r="L106" s="51">
        <v>12</v>
      </c>
      <c r="M106" s="46" t="s">
        <v>51</v>
      </c>
      <c r="N106" s="106">
        <f t="shared" ref="N106:N119" si="13">H106*L106</f>
        <v>1200000</v>
      </c>
    </row>
    <row r="107" spans="1:15" ht="12.95" customHeight="1">
      <c r="A107" s="287"/>
      <c r="B107" s="293"/>
      <c r="C107" s="303"/>
      <c r="D107" s="293"/>
      <c r="E107" s="293"/>
      <c r="F107" s="22"/>
      <c r="G107" s="22"/>
      <c r="H107" s="35"/>
      <c r="I107" s="148"/>
      <c r="J107" s="23"/>
      <c r="K107" s="44"/>
      <c r="L107" s="43" t="s">
        <v>52</v>
      </c>
      <c r="M107" s="38"/>
      <c r="N107" s="107">
        <f>SUM(N106)</f>
        <v>1200000</v>
      </c>
    </row>
    <row r="108" spans="1:15" ht="12.95" customHeight="1">
      <c r="A108" s="287"/>
      <c r="B108" s="293"/>
      <c r="C108" s="303" t="s">
        <v>122</v>
      </c>
      <c r="D108" s="293"/>
      <c r="E108" s="307">
        <f>N111</f>
        <v>356000000</v>
      </c>
      <c r="F108" s="18" t="s">
        <v>123</v>
      </c>
      <c r="G108" s="19"/>
      <c r="H108" s="45">
        <v>500000</v>
      </c>
      <c r="I108" s="52"/>
      <c r="J108" s="50"/>
      <c r="K108" s="148" t="s">
        <v>2</v>
      </c>
      <c r="L108" s="49">
        <v>12</v>
      </c>
      <c r="M108" s="46" t="s">
        <v>51</v>
      </c>
      <c r="N108" s="106">
        <f t="shared" si="13"/>
        <v>6000000</v>
      </c>
    </row>
    <row r="109" spans="1:15" ht="12.95" customHeight="1">
      <c r="A109" s="287"/>
      <c r="B109" s="293"/>
      <c r="C109" s="303"/>
      <c r="D109" s="293"/>
      <c r="E109" s="307"/>
      <c r="F109" s="21" t="s">
        <v>124</v>
      </c>
      <c r="G109" s="22"/>
      <c r="H109" s="35">
        <v>50000000</v>
      </c>
      <c r="I109" s="148"/>
      <c r="J109" s="36"/>
      <c r="K109" s="148" t="s">
        <v>2</v>
      </c>
      <c r="L109" s="49">
        <v>1</v>
      </c>
      <c r="M109" s="38" t="s">
        <v>51</v>
      </c>
      <c r="N109" s="106">
        <f t="shared" si="13"/>
        <v>50000000</v>
      </c>
    </row>
    <row r="110" spans="1:15" s="24" customFormat="1" ht="12.95" customHeight="1">
      <c r="A110" s="287"/>
      <c r="B110" s="293"/>
      <c r="C110" s="303"/>
      <c r="D110" s="293"/>
      <c r="E110" s="307"/>
      <c r="F110" s="21" t="s">
        <v>125</v>
      </c>
      <c r="G110" s="22"/>
      <c r="H110" s="35">
        <v>300000000</v>
      </c>
      <c r="I110" s="148"/>
      <c r="J110" s="36"/>
      <c r="K110" s="148" t="s">
        <v>2</v>
      </c>
      <c r="L110" s="49">
        <v>1</v>
      </c>
      <c r="M110" s="38" t="s">
        <v>51</v>
      </c>
      <c r="N110" s="106">
        <f t="shared" si="13"/>
        <v>300000000</v>
      </c>
      <c r="O110" s="141"/>
    </row>
    <row r="111" spans="1:15" ht="12.95" customHeight="1">
      <c r="A111" s="287"/>
      <c r="B111" s="293"/>
      <c r="C111" s="303"/>
      <c r="D111" s="293"/>
      <c r="E111" s="284"/>
      <c r="F111" s="69"/>
      <c r="G111" s="68"/>
      <c r="H111" s="39"/>
      <c r="I111" s="40"/>
      <c r="J111" s="44"/>
      <c r="K111" s="44"/>
      <c r="L111" s="43" t="s">
        <v>52</v>
      </c>
      <c r="M111" s="42"/>
      <c r="N111" s="107">
        <f>SUM(N108:N110)</f>
        <v>356000000</v>
      </c>
    </row>
    <row r="112" spans="1:15" s="24" customFormat="1" ht="12.95" customHeight="1">
      <c r="A112" s="287"/>
      <c r="B112" s="293"/>
      <c r="C112" s="303" t="s">
        <v>126</v>
      </c>
      <c r="D112" s="293"/>
      <c r="E112" s="292">
        <f>N120</f>
        <v>11457100</v>
      </c>
      <c r="F112" s="22" t="s">
        <v>127</v>
      </c>
      <c r="G112" s="22"/>
      <c r="H112" s="35">
        <v>100000</v>
      </c>
      <c r="I112" s="148"/>
      <c r="J112" s="36"/>
      <c r="K112" s="148" t="s">
        <v>2</v>
      </c>
      <c r="L112" s="37">
        <v>12</v>
      </c>
      <c r="M112" s="38" t="s">
        <v>51</v>
      </c>
      <c r="N112" s="106">
        <f t="shared" si="13"/>
        <v>1200000</v>
      </c>
      <c r="O112" s="141"/>
    </row>
    <row r="113" spans="1:15" ht="12.95" customHeight="1">
      <c r="A113" s="287"/>
      <c r="B113" s="293"/>
      <c r="C113" s="303"/>
      <c r="D113" s="293"/>
      <c r="E113" s="293"/>
      <c r="F113" s="22" t="s">
        <v>128</v>
      </c>
      <c r="G113" s="22"/>
      <c r="H113" s="35"/>
      <c r="I113" s="148"/>
      <c r="J113" s="36"/>
      <c r="K113" s="148"/>
      <c r="L113" s="37"/>
      <c r="M113" s="38"/>
      <c r="N113" s="106">
        <f>SUM(N114:N119)</f>
        <v>10257100</v>
      </c>
    </row>
    <row r="114" spans="1:15" ht="12.95" customHeight="1">
      <c r="A114" s="287"/>
      <c r="B114" s="293"/>
      <c r="C114" s="303"/>
      <c r="D114" s="293"/>
      <c r="E114" s="293"/>
      <c r="F114" s="70" t="s">
        <v>129</v>
      </c>
      <c r="G114" s="22"/>
      <c r="H114" s="35">
        <v>100000</v>
      </c>
      <c r="I114" s="148"/>
      <c r="J114" s="36"/>
      <c r="K114" s="148" t="s">
        <v>2</v>
      </c>
      <c r="L114" s="37">
        <v>12</v>
      </c>
      <c r="M114" s="38" t="s">
        <v>51</v>
      </c>
      <c r="N114" s="106">
        <f t="shared" si="13"/>
        <v>1200000</v>
      </c>
    </row>
    <row r="115" spans="1:15" ht="12.95" customHeight="1">
      <c r="A115" s="287"/>
      <c r="B115" s="293"/>
      <c r="C115" s="303"/>
      <c r="D115" s="293"/>
      <c r="E115" s="293"/>
      <c r="F115" s="70" t="s">
        <v>130</v>
      </c>
      <c r="G115" s="22"/>
      <c r="H115" s="35">
        <v>165000</v>
      </c>
      <c r="I115" s="148"/>
      <c r="J115" s="36"/>
      <c r="K115" s="148" t="s">
        <v>2</v>
      </c>
      <c r="L115" s="37">
        <v>12</v>
      </c>
      <c r="M115" s="38" t="s">
        <v>51</v>
      </c>
      <c r="N115" s="106">
        <f t="shared" si="13"/>
        <v>1980000</v>
      </c>
    </row>
    <row r="116" spans="1:15" s="24" customFormat="1" ht="12.95" customHeight="1">
      <c r="A116" s="287"/>
      <c r="B116" s="293"/>
      <c r="C116" s="303"/>
      <c r="D116" s="293"/>
      <c r="E116" s="293"/>
      <c r="F116" s="70" t="s">
        <v>131</v>
      </c>
      <c r="G116" s="22"/>
      <c r="H116" s="35">
        <v>100000</v>
      </c>
      <c r="I116" s="175"/>
      <c r="J116" s="36"/>
      <c r="K116" s="175" t="s">
        <v>2</v>
      </c>
      <c r="L116" s="37">
        <v>12</v>
      </c>
      <c r="M116" s="38" t="s">
        <v>51</v>
      </c>
      <c r="N116" s="106">
        <f t="shared" si="13"/>
        <v>1200000</v>
      </c>
      <c r="O116" s="141"/>
    </row>
    <row r="117" spans="1:15" s="24" customFormat="1" ht="12.95" customHeight="1">
      <c r="A117" s="287"/>
      <c r="B117" s="293"/>
      <c r="C117" s="303"/>
      <c r="D117" s="293"/>
      <c r="E117" s="293"/>
      <c r="F117" s="70" t="s">
        <v>132</v>
      </c>
      <c r="G117" s="22"/>
      <c r="H117" s="35">
        <v>250000</v>
      </c>
      <c r="I117" s="175"/>
      <c r="J117" s="36"/>
      <c r="K117" s="175" t="s">
        <v>2</v>
      </c>
      <c r="L117" s="37">
        <v>12</v>
      </c>
      <c r="M117" s="38" t="s">
        <v>51</v>
      </c>
      <c r="N117" s="106">
        <f t="shared" ref="N117:N118" si="14">H117*L117</f>
        <v>3000000</v>
      </c>
      <c r="O117" s="141"/>
    </row>
    <row r="118" spans="1:15" s="24" customFormat="1" ht="12.95" customHeight="1">
      <c r="A118" s="287"/>
      <c r="B118" s="293"/>
      <c r="C118" s="303"/>
      <c r="D118" s="293"/>
      <c r="E118" s="293"/>
      <c r="F118" s="70" t="s">
        <v>292</v>
      </c>
      <c r="G118" s="22"/>
      <c r="H118" s="35">
        <v>41900</v>
      </c>
      <c r="I118" s="175"/>
      <c r="J118" s="36"/>
      <c r="K118" s="175" t="s">
        <v>2</v>
      </c>
      <c r="L118" s="37">
        <v>9</v>
      </c>
      <c r="M118" s="38" t="s">
        <v>51</v>
      </c>
      <c r="N118" s="106">
        <f t="shared" si="14"/>
        <v>377100</v>
      </c>
      <c r="O118" s="141"/>
    </row>
    <row r="119" spans="1:15" s="24" customFormat="1" ht="12.95" customHeight="1">
      <c r="A119" s="287"/>
      <c r="B119" s="293"/>
      <c r="C119" s="303"/>
      <c r="D119" s="293"/>
      <c r="E119" s="293"/>
      <c r="F119" s="70" t="s">
        <v>293</v>
      </c>
      <c r="G119" s="22"/>
      <c r="H119" s="35">
        <v>250000</v>
      </c>
      <c r="I119" s="175"/>
      <c r="J119" s="36"/>
      <c r="K119" s="175" t="s">
        <v>2</v>
      </c>
      <c r="L119" s="37">
        <v>10</v>
      </c>
      <c r="M119" s="38" t="s">
        <v>51</v>
      </c>
      <c r="N119" s="106">
        <f t="shared" si="13"/>
        <v>2500000</v>
      </c>
      <c r="O119" s="141"/>
    </row>
    <row r="120" spans="1:15" s="24" customFormat="1" ht="12.95" customHeight="1">
      <c r="A120" s="287"/>
      <c r="B120" s="293"/>
      <c r="C120" s="303"/>
      <c r="D120" s="293"/>
      <c r="E120" s="293"/>
      <c r="F120" s="68"/>
      <c r="G120" s="68"/>
      <c r="H120" s="39"/>
      <c r="I120" s="40"/>
      <c r="J120" s="44"/>
      <c r="K120" s="44"/>
      <c r="L120" s="43" t="s">
        <v>52</v>
      </c>
      <c r="M120" s="42"/>
      <c r="N120" s="179">
        <f>SUM(N112,N113)</f>
        <v>11457100</v>
      </c>
      <c r="O120" s="141"/>
    </row>
    <row r="121" spans="1:15" s="24" customFormat="1" ht="12.95" customHeight="1">
      <c r="A121" s="294" t="s">
        <v>133</v>
      </c>
      <c r="B121" s="30"/>
      <c r="C121" s="236"/>
      <c r="D121" s="236"/>
      <c r="E121" s="67">
        <f>E122</f>
        <v>5238078440</v>
      </c>
      <c r="F121" s="65"/>
      <c r="G121" s="66"/>
      <c r="H121" s="31"/>
      <c r="I121" s="32"/>
      <c r="J121" s="230"/>
      <c r="K121" s="230"/>
      <c r="L121" s="230"/>
      <c r="M121" s="66"/>
      <c r="N121" s="108">
        <f>N122</f>
        <v>5238078440</v>
      </c>
      <c r="O121" s="141"/>
    </row>
    <row r="122" spans="1:15" s="24" customFormat="1" ht="12.95" customHeight="1">
      <c r="A122" s="316"/>
      <c r="B122" s="323" t="s">
        <v>133</v>
      </c>
      <c r="C122" s="234"/>
      <c r="D122" s="236"/>
      <c r="E122" s="245">
        <f>E123+E153+E159+E167+E174+E179+E183+E189+E195+E210+E211+E212+E213+E214+E215+E218+E219+E222+E223+E226+E227+E228+E229+E230+E233</f>
        <v>5238078440</v>
      </c>
      <c r="F122" s="65"/>
      <c r="G122" s="66"/>
      <c r="H122" s="31"/>
      <c r="I122" s="32"/>
      <c r="J122" s="230"/>
      <c r="K122" s="230"/>
      <c r="L122" s="230"/>
      <c r="M122" s="66"/>
      <c r="N122" s="105">
        <f>N123+N124+N157+N158+N165+N166+N167+N174+N182+N187+N188+N194+N208+N209+N210+N211+N212+N213+N214+N217+N218+N221+N222+N225+N226+N227+N228+N229+E230+N233</f>
        <v>5238078440</v>
      </c>
      <c r="O122" s="141"/>
    </row>
    <row r="123" spans="1:15" s="24" customFormat="1" ht="12.95" customHeight="1">
      <c r="A123" s="316"/>
      <c r="B123" s="324"/>
      <c r="C123" s="294" t="s">
        <v>5</v>
      </c>
      <c r="D123" s="234"/>
      <c r="E123" s="280">
        <f>N123+N124</f>
        <v>739548000</v>
      </c>
      <c r="F123" s="18"/>
      <c r="G123" s="19"/>
      <c r="H123" s="246"/>
      <c r="I123" s="247"/>
      <c r="J123" s="20"/>
      <c r="K123" s="20"/>
      <c r="L123" s="23" t="s">
        <v>135</v>
      </c>
      <c r="M123" s="20"/>
      <c r="N123" s="220">
        <f>N130+N137+N144+N151</f>
        <v>399000000</v>
      </c>
      <c r="O123" s="141"/>
    </row>
    <row r="124" spans="1:15" s="24" customFormat="1" ht="12.95" customHeight="1">
      <c r="A124" s="316"/>
      <c r="B124" s="324"/>
      <c r="C124" s="316"/>
      <c r="D124" s="235"/>
      <c r="E124" s="279"/>
      <c r="F124" s="69"/>
      <c r="G124" s="68"/>
      <c r="H124" s="188"/>
      <c r="I124" s="189"/>
      <c r="J124" s="44"/>
      <c r="K124" s="44"/>
      <c r="L124" s="44" t="s">
        <v>136</v>
      </c>
      <c r="M124" s="44"/>
      <c r="N124" s="248">
        <f>N131+N138+N145+N152</f>
        <v>340548000</v>
      </c>
      <c r="O124" s="141"/>
    </row>
    <row r="125" spans="1:15" s="24" customFormat="1" ht="12.95" customHeight="1">
      <c r="A125" s="316"/>
      <c r="B125" s="324"/>
      <c r="C125" s="316"/>
      <c r="D125" s="238" t="s">
        <v>134</v>
      </c>
      <c r="E125" s="280">
        <f>SUM(N130:N131)</f>
        <v>173458940</v>
      </c>
      <c r="F125" s="185" t="s">
        <v>160</v>
      </c>
      <c r="G125" s="22"/>
      <c r="H125" s="35"/>
      <c r="I125" s="175"/>
      <c r="J125" s="36"/>
      <c r="K125" s="38"/>
      <c r="L125" s="38"/>
      <c r="M125" s="38"/>
      <c r="N125" s="106">
        <v>48000000</v>
      </c>
      <c r="O125" s="141"/>
    </row>
    <row r="126" spans="1:15" s="24" customFormat="1" ht="12.95" customHeight="1">
      <c r="A126" s="316"/>
      <c r="B126" s="324"/>
      <c r="C126" s="316"/>
      <c r="D126" s="238" t="s">
        <v>234</v>
      </c>
      <c r="E126" s="278"/>
      <c r="F126" s="185" t="s">
        <v>164</v>
      </c>
      <c r="G126" s="22"/>
      <c r="H126" s="35"/>
      <c r="I126" s="175"/>
      <c r="J126" s="36"/>
      <c r="K126" s="38"/>
      <c r="L126" s="38"/>
      <c r="M126" s="38"/>
      <c r="N126" s="106">
        <v>29004360</v>
      </c>
      <c r="O126" s="141"/>
    </row>
    <row r="127" spans="1:15" s="24" customFormat="1" ht="12.95" customHeight="1">
      <c r="A127" s="316"/>
      <c r="B127" s="324"/>
      <c r="C127" s="316"/>
      <c r="D127" s="238" t="s">
        <v>235</v>
      </c>
      <c r="E127" s="278"/>
      <c r="F127" s="185" t="s">
        <v>165</v>
      </c>
      <c r="G127" s="22"/>
      <c r="H127" s="35"/>
      <c r="I127" s="175"/>
      <c r="J127" s="36"/>
      <c r="K127" s="38"/>
      <c r="L127" s="38"/>
      <c r="M127" s="38"/>
      <c r="N127" s="106">
        <v>18734580</v>
      </c>
      <c r="O127" s="141"/>
    </row>
    <row r="128" spans="1:15" s="24" customFormat="1" ht="12.95" customHeight="1">
      <c r="A128" s="316"/>
      <c r="B128" s="324"/>
      <c r="C128" s="316"/>
      <c r="D128" s="238"/>
      <c r="E128" s="278"/>
      <c r="F128" s="185" t="s">
        <v>162</v>
      </c>
      <c r="G128" s="22"/>
      <c r="H128" s="35"/>
      <c r="I128" s="175"/>
      <c r="J128" s="36"/>
      <c r="K128" s="38"/>
      <c r="L128" s="38"/>
      <c r="M128" s="38"/>
      <c r="N128" s="106">
        <v>58800000</v>
      </c>
      <c r="O128" s="141"/>
    </row>
    <row r="129" spans="1:15" s="24" customFormat="1" ht="12.95" customHeight="1">
      <c r="A129" s="316"/>
      <c r="B129" s="324"/>
      <c r="C129" s="316"/>
      <c r="D129" s="238"/>
      <c r="E129" s="278"/>
      <c r="F129" s="185" t="s">
        <v>163</v>
      </c>
      <c r="G129" s="22"/>
      <c r="H129" s="35"/>
      <c r="I129" s="175"/>
      <c r="J129" s="36"/>
      <c r="K129" s="38"/>
      <c r="L129" s="38"/>
      <c r="M129" s="38"/>
      <c r="N129" s="106">
        <v>18920000</v>
      </c>
      <c r="O129" s="141"/>
    </row>
    <row r="130" spans="1:15" s="24" customFormat="1" ht="12.95" customHeight="1">
      <c r="A130" s="316"/>
      <c r="B130" s="324"/>
      <c r="C130" s="316"/>
      <c r="D130" s="238"/>
      <c r="E130" s="278"/>
      <c r="F130" s="186"/>
      <c r="G130" s="22"/>
      <c r="H130" s="35"/>
      <c r="I130" s="175"/>
      <c r="J130" s="36"/>
      <c r="K130" s="38"/>
      <c r="L130" s="23" t="s">
        <v>135</v>
      </c>
      <c r="M130" s="38"/>
      <c r="N130" s="106">
        <f>N125+N128</f>
        <v>106800000</v>
      </c>
      <c r="O130" s="141"/>
    </row>
    <row r="131" spans="1:15" s="24" customFormat="1" ht="12.95" customHeight="1">
      <c r="A131" s="316"/>
      <c r="B131" s="324"/>
      <c r="C131" s="316"/>
      <c r="D131" s="238"/>
      <c r="E131" s="279"/>
      <c r="F131" s="187"/>
      <c r="G131" s="68"/>
      <c r="H131" s="188"/>
      <c r="I131" s="189"/>
      <c r="J131" s="44"/>
      <c r="K131" s="44"/>
      <c r="L131" s="44" t="s">
        <v>136</v>
      </c>
      <c r="M131" s="44"/>
      <c r="N131" s="179">
        <f>N126+N127+N129</f>
        <v>66658940</v>
      </c>
      <c r="O131" s="141"/>
    </row>
    <row r="132" spans="1:15" s="24" customFormat="1" ht="12.95" customHeight="1">
      <c r="A132" s="316"/>
      <c r="B132" s="324"/>
      <c r="C132" s="316"/>
      <c r="D132" s="234" t="s">
        <v>236</v>
      </c>
      <c r="E132" s="280">
        <f>SUM(N137:N138)</f>
        <v>219623420</v>
      </c>
      <c r="F132" s="185" t="s">
        <v>160</v>
      </c>
      <c r="G132" s="19"/>
      <c r="H132" s="35"/>
      <c r="I132" s="175"/>
      <c r="J132" s="36"/>
      <c r="K132" s="38"/>
      <c r="L132" s="38"/>
      <c r="M132" s="38"/>
      <c r="N132" s="106">
        <v>48000000</v>
      </c>
      <c r="O132" s="141"/>
    </row>
    <row r="133" spans="1:15" s="24" customFormat="1" ht="12.95" customHeight="1">
      <c r="A133" s="316"/>
      <c r="B133" s="324"/>
      <c r="C133" s="316"/>
      <c r="D133" s="240"/>
      <c r="E133" s="278"/>
      <c r="F133" s="185" t="s">
        <v>164</v>
      </c>
      <c r="G133" s="22"/>
      <c r="H133" s="35"/>
      <c r="I133" s="175"/>
      <c r="J133" s="36"/>
      <c r="K133" s="38"/>
      <c r="L133" s="38"/>
      <c r="M133" s="38"/>
      <c r="N133" s="106">
        <v>61284840</v>
      </c>
      <c r="O133" s="141"/>
    </row>
    <row r="134" spans="1:15" s="24" customFormat="1" ht="12.95" customHeight="1">
      <c r="A134" s="316"/>
      <c r="B134" s="324"/>
      <c r="C134" s="316"/>
      <c r="D134" s="240"/>
      <c r="E134" s="278"/>
      <c r="F134" s="185" t="s">
        <v>165</v>
      </c>
      <c r="G134" s="22"/>
      <c r="H134" s="35"/>
      <c r="I134" s="175"/>
      <c r="J134" s="36"/>
      <c r="K134" s="38"/>
      <c r="L134" s="38"/>
      <c r="M134" s="38"/>
      <c r="N134" s="106">
        <v>18734580</v>
      </c>
      <c r="O134" s="141"/>
    </row>
    <row r="135" spans="1:15" s="24" customFormat="1" ht="12.95" customHeight="1">
      <c r="A135" s="316"/>
      <c r="B135" s="324"/>
      <c r="C135" s="316"/>
      <c r="D135" s="240"/>
      <c r="E135" s="278"/>
      <c r="F135" s="185" t="s">
        <v>162</v>
      </c>
      <c r="G135" s="22"/>
      <c r="H135" s="35"/>
      <c r="I135" s="175"/>
      <c r="J135" s="36"/>
      <c r="K135" s="38"/>
      <c r="L135" s="38"/>
      <c r="M135" s="38"/>
      <c r="N135" s="106">
        <v>46400000</v>
      </c>
      <c r="O135" s="141"/>
    </row>
    <row r="136" spans="1:15" s="24" customFormat="1" ht="12.95" customHeight="1">
      <c r="A136" s="316"/>
      <c r="B136" s="324"/>
      <c r="C136" s="316"/>
      <c r="D136" s="240"/>
      <c r="E136" s="278"/>
      <c r="F136" s="185" t="s">
        <v>163</v>
      </c>
      <c r="G136" s="22"/>
      <c r="H136" s="35"/>
      <c r="I136" s="175"/>
      <c r="J136" s="36"/>
      <c r="K136" s="38"/>
      <c r="L136" s="38"/>
      <c r="M136" s="38"/>
      <c r="N136" s="106">
        <v>45204000</v>
      </c>
      <c r="O136" s="141"/>
    </row>
    <row r="137" spans="1:15" s="24" customFormat="1" ht="12.95" customHeight="1">
      <c r="A137" s="316"/>
      <c r="B137" s="324"/>
      <c r="C137" s="316"/>
      <c r="D137" s="240"/>
      <c r="E137" s="278"/>
      <c r="F137" s="186"/>
      <c r="G137" s="22"/>
      <c r="H137" s="35"/>
      <c r="I137" s="175"/>
      <c r="J137" s="36"/>
      <c r="K137" s="38"/>
      <c r="L137" s="23" t="s">
        <v>135</v>
      </c>
      <c r="M137" s="38"/>
      <c r="N137" s="106">
        <f>N132+N135</f>
        <v>94400000</v>
      </c>
      <c r="O137" s="141"/>
    </row>
    <row r="138" spans="1:15" s="24" customFormat="1" ht="12.95" customHeight="1">
      <c r="A138" s="316"/>
      <c r="B138" s="324"/>
      <c r="C138" s="316"/>
      <c r="D138" s="235"/>
      <c r="E138" s="279"/>
      <c r="F138" s="187"/>
      <c r="G138" s="68"/>
      <c r="H138" s="188"/>
      <c r="I138" s="189"/>
      <c r="J138" s="44"/>
      <c r="K138" s="44"/>
      <c r="L138" s="44" t="s">
        <v>136</v>
      </c>
      <c r="M138" s="44"/>
      <c r="N138" s="179">
        <f>N133+N134+N136</f>
        <v>125223420</v>
      </c>
      <c r="O138" s="141"/>
    </row>
    <row r="139" spans="1:15" s="24" customFormat="1" ht="12.95" customHeight="1">
      <c r="A139" s="316"/>
      <c r="B139" s="324"/>
      <c r="C139" s="316"/>
      <c r="D139" s="234" t="s">
        <v>137</v>
      </c>
      <c r="E139" s="280">
        <f>SUM(N144:N145)</f>
        <v>188322380</v>
      </c>
      <c r="F139" s="185" t="s">
        <v>160</v>
      </c>
      <c r="G139" s="19"/>
      <c r="H139" s="35"/>
      <c r="I139" s="175"/>
      <c r="J139" s="36"/>
      <c r="K139" s="38"/>
      <c r="L139" s="38"/>
      <c r="M139" s="38"/>
      <c r="N139" s="106">
        <v>48000000</v>
      </c>
      <c r="O139" s="141"/>
    </row>
    <row r="140" spans="1:15" s="24" customFormat="1" ht="12.95" customHeight="1">
      <c r="A140" s="316"/>
      <c r="B140" s="324"/>
      <c r="C140" s="316"/>
      <c r="D140" s="240" t="s">
        <v>287</v>
      </c>
      <c r="E140" s="278"/>
      <c r="F140" s="185" t="s">
        <v>164</v>
      </c>
      <c r="G140" s="22"/>
      <c r="H140" s="35"/>
      <c r="I140" s="175"/>
      <c r="J140" s="36"/>
      <c r="K140" s="38"/>
      <c r="L140" s="38"/>
      <c r="M140" s="38"/>
      <c r="N140" s="106">
        <v>19747800</v>
      </c>
      <c r="O140" s="141"/>
    </row>
    <row r="141" spans="1:15" s="24" customFormat="1" ht="12.95" customHeight="1">
      <c r="A141" s="316"/>
      <c r="B141" s="324"/>
      <c r="C141" s="316"/>
      <c r="D141" s="240" t="s">
        <v>237</v>
      </c>
      <c r="E141" s="278"/>
      <c r="F141" s="185" t="s">
        <v>165</v>
      </c>
      <c r="G141" s="22"/>
      <c r="H141" s="35"/>
      <c r="I141" s="175"/>
      <c r="J141" s="36"/>
      <c r="K141" s="38"/>
      <c r="L141" s="38"/>
      <c r="M141" s="38"/>
      <c r="N141" s="106">
        <v>18734580</v>
      </c>
      <c r="O141" s="141"/>
    </row>
    <row r="142" spans="1:15" s="24" customFormat="1" ht="12.95" customHeight="1">
      <c r="A142" s="316"/>
      <c r="B142" s="324"/>
      <c r="C142" s="316"/>
      <c r="D142" s="240"/>
      <c r="E142" s="278"/>
      <c r="F142" s="185" t="s">
        <v>162</v>
      </c>
      <c r="G142" s="22"/>
      <c r="H142" s="35"/>
      <c r="I142" s="175"/>
      <c r="J142" s="36"/>
      <c r="K142" s="38"/>
      <c r="L142" s="38"/>
      <c r="M142" s="38"/>
      <c r="N142" s="106">
        <v>65000000</v>
      </c>
      <c r="O142" s="141"/>
    </row>
    <row r="143" spans="1:15" s="24" customFormat="1" ht="12.95" customHeight="1">
      <c r="A143" s="316"/>
      <c r="B143" s="324"/>
      <c r="C143" s="316"/>
      <c r="D143" s="240"/>
      <c r="E143" s="278"/>
      <c r="F143" s="185" t="s">
        <v>163</v>
      </c>
      <c r="G143" s="22"/>
      <c r="H143" s="35"/>
      <c r="I143" s="175"/>
      <c r="J143" s="36"/>
      <c r="K143" s="38"/>
      <c r="L143" s="38"/>
      <c r="M143" s="38"/>
      <c r="N143" s="106">
        <v>36840000</v>
      </c>
      <c r="O143" s="141"/>
    </row>
    <row r="144" spans="1:15" s="24" customFormat="1" ht="12.95" customHeight="1">
      <c r="A144" s="316"/>
      <c r="B144" s="324"/>
      <c r="C144" s="316"/>
      <c r="D144" s="240"/>
      <c r="E144" s="278"/>
      <c r="F144" s="186"/>
      <c r="G144" s="22"/>
      <c r="H144" s="35"/>
      <c r="I144" s="175"/>
      <c r="J144" s="36"/>
      <c r="K144" s="38"/>
      <c r="L144" s="23" t="s">
        <v>135</v>
      </c>
      <c r="M144" s="38"/>
      <c r="N144" s="106">
        <f>N139+N142</f>
        <v>113000000</v>
      </c>
      <c r="O144" s="141"/>
    </row>
    <row r="145" spans="1:16" s="24" customFormat="1" ht="12.95" customHeight="1">
      <c r="A145" s="316"/>
      <c r="B145" s="324"/>
      <c r="C145" s="316"/>
      <c r="D145" s="235"/>
      <c r="E145" s="279"/>
      <c r="F145" s="187"/>
      <c r="G145" s="68"/>
      <c r="H145" s="188"/>
      <c r="I145" s="189"/>
      <c r="J145" s="44"/>
      <c r="K145" s="44"/>
      <c r="L145" s="44" t="s">
        <v>136</v>
      </c>
      <c r="M145" s="44"/>
      <c r="N145" s="179">
        <f>N140+N141+N143</f>
        <v>75322380</v>
      </c>
      <c r="O145" s="141"/>
    </row>
    <row r="146" spans="1:16" s="24" customFormat="1" ht="12.95" customHeight="1">
      <c r="A146" s="316"/>
      <c r="B146" s="324"/>
      <c r="C146" s="316"/>
      <c r="D146" s="234" t="s">
        <v>238</v>
      </c>
      <c r="E146" s="280">
        <f>SUM(N151:N152)</f>
        <v>158143260</v>
      </c>
      <c r="F146" s="185" t="s">
        <v>160</v>
      </c>
      <c r="G146" s="19"/>
      <c r="H146" s="35"/>
      <c r="I146" s="175"/>
      <c r="J146" s="36"/>
      <c r="K146" s="38"/>
      <c r="L146" s="38"/>
      <c r="M146" s="38"/>
      <c r="N146" s="106">
        <v>48000000</v>
      </c>
      <c r="O146" s="141"/>
    </row>
    <row r="147" spans="1:16" s="24" customFormat="1" ht="12.75" customHeight="1">
      <c r="A147" s="316"/>
      <c r="B147" s="324"/>
      <c r="C147" s="316"/>
      <c r="D147" s="240" t="s">
        <v>239</v>
      </c>
      <c r="E147" s="278"/>
      <c r="F147" s="185" t="s">
        <v>164</v>
      </c>
      <c r="G147" s="22"/>
      <c r="H147" s="35"/>
      <c r="I147" s="175"/>
      <c r="J147" s="36"/>
      <c r="K147" s="38"/>
      <c r="L147" s="38"/>
      <c r="M147" s="38"/>
      <c r="N147" s="106">
        <v>52858680</v>
      </c>
      <c r="O147" s="141"/>
    </row>
    <row r="148" spans="1:16" s="24" customFormat="1" ht="12.95" customHeight="1">
      <c r="A148" s="316"/>
      <c r="B148" s="324"/>
      <c r="C148" s="316"/>
      <c r="D148" s="240"/>
      <c r="E148" s="278"/>
      <c r="F148" s="185" t="s">
        <v>165</v>
      </c>
      <c r="G148" s="22"/>
      <c r="H148" s="35"/>
      <c r="I148" s="175"/>
      <c r="J148" s="36"/>
      <c r="K148" s="38"/>
      <c r="L148" s="38"/>
      <c r="M148" s="38"/>
      <c r="N148" s="106">
        <v>18734580</v>
      </c>
      <c r="O148" s="141"/>
    </row>
    <row r="149" spans="1:16" s="24" customFormat="1" ht="12.95" customHeight="1">
      <c r="A149" s="316"/>
      <c r="B149" s="324"/>
      <c r="C149" s="316"/>
      <c r="D149" s="240"/>
      <c r="E149" s="278"/>
      <c r="F149" s="185" t="s">
        <v>162</v>
      </c>
      <c r="G149" s="22"/>
      <c r="H149" s="35"/>
      <c r="I149" s="175"/>
      <c r="J149" s="36"/>
      <c r="K149" s="38"/>
      <c r="L149" s="38"/>
      <c r="M149" s="38"/>
      <c r="N149" s="106">
        <v>36800000</v>
      </c>
      <c r="O149" s="141"/>
    </row>
    <row r="150" spans="1:16" s="24" customFormat="1" ht="12.95" customHeight="1">
      <c r="A150" s="316"/>
      <c r="B150" s="324"/>
      <c r="C150" s="316"/>
      <c r="D150" s="240"/>
      <c r="E150" s="278"/>
      <c r="F150" s="185" t="s">
        <v>163</v>
      </c>
      <c r="G150" s="22"/>
      <c r="H150" s="35"/>
      <c r="I150" s="175"/>
      <c r="J150" s="36"/>
      <c r="K150" s="38"/>
      <c r="L150" s="38"/>
      <c r="M150" s="38"/>
      <c r="N150" s="106">
        <v>1750000</v>
      </c>
      <c r="O150" s="141"/>
    </row>
    <row r="151" spans="1:16" s="24" customFormat="1" ht="12.95" customHeight="1">
      <c r="A151" s="316"/>
      <c r="B151" s="324"/>
      <c r="C151" s="316"/>
      <c r="D151" s="240"/>
      <c r="E151" s="278"/>
      <c r="F151" s="186"/>
      <c r="G151" s="22"/>
      <c r="H151" s="35"/>
      <c r="I151" s="175"/>
      <c r="J151" s="36"/>
      <c r="K151" s="38"/>
      <c r="L151" s="23" t="s">
        <v>135</v>
      </c>
      <c r="M151" s="38"/>
      <c r="N151" s="106">
        <f>N146+N149</f>
        <v>84800000</v>
      </c>
      <c r="O151" s="141"/>
    </row>
    <row r="152" spans="1:16" s="24" customFormat="1" ht="12.95" customHeight="1">
      <c r="A152" s="316"/>
      <c r="B152" s="324"/>
      <c r="C152" s="295"/>
      <c r="D152" s="235"/>
      <c r="E152" s="279"/>
      <c r="F152" s="187"/>
      <c r="G152" s="68"/>
      <c r="H152" s="188"/>
      <c r="I152" s="189"/>
      <c r="J152" s="44"/>
      <c r="K152" s="44"/>
      <c r="L152" s="44" t="s">
        <v>136</v>
      </c>
      <c r="M152" s="44"/>
      <c r="N152" s="179">
        <f>N147+N148+N150</f>
        <v>73343260</v>
      </c>
      <c r="O152" s="141"/>
    </row>
    <row r="153" spans="1:16" s="191" customFormat="1" ht="12.95" customHeight="1">
      <c r="A153" s="316"/>
      <c r="B153" s="324"/>
      <c r="C153" s="310" t="s">
        <v>290</v>
      </c>
      <c r="D153" s="192"/>
      <c r="E153" s="313">
        <f>SUM(N157:N158)</f>
        <v>282240000</v>
      </c>
      <c r="F153" s="193" t="s">
        <v>160</v>
      </c>
      <c r="G153" s="194"/>
      <c r="H153" s="130"/>
      <c r="I153" s="195"/>
      <c r="J153" s="196"/>
      <c r="K153" s="196"/>
      <c r="L153" s="197"/>
      <c r="M153" s="132"/>
      <c r="N153" s="198">
        <v>160000000</v>
      </c>
      <c r="O153" s="59"/>
      <c r="P153" s="60"/>
    </row>
    <row r="154" spans="1:16" s="191" customFormat="1" ht="12.95" customHeight="1">
      <c r="A154" s="316"/>
      <c r="B154" s="324"/>
      <c r="C154" s="311"/>
      <c r="D154" s="199"/>
      <c r="E154" s="314"/>
      <c r="F154" s="193" t="s">
        <v>164</v>
      </c>
      <c r="G154" s="178"/>
      <c r="H154" s="134"/>
      <c r="I154" s="135"/>
      <c r="J154" s="200"/>
      <c r="K154" s="200"/>
      <c r="L154" s="138"/>
      <c r="M154" s="127"/>
      <c r="N154" s="198">
        <v>62240000</v>
      </c>
      <c r="O154" s="59"/>
      <c r="P154" s="60"/>
    </row>
    <row r="155" spans="1:16" s="191" customFormat="1" ht="12.95" customHeight="1">
      <c r="A155" s="316"/>
      <c r="B155" s="324"/>
      <c r="C155" s="311"/>
      <c r="D155" s="199"/>
      <c r="E155" s="314"/>
      <c r="F155" s="193" t="s">
        <v>161</v>
      </c>
      <c r="G155" s="178"/>
      <c r="H155" s="134"/>
      <c r="I155" s="135"/>
      <c r="J155" s="200"/>
      <c r="K155" s="200"/>
      <c r="L155" s="138"/>
      <c r="M155" s="127"/>
      <c r="N155" s="198">
        <v>6000000</v>
      </c>
      <c r="O155" s="59"/>
      <c r="P155" s="60"/>
    </row>
    <row r="156" spans="1:16" s="191" customFormat="1" ht="12.95" customHeight="1">
      <c r="A156" s="316"/>
      <c r="B156" s="324"/>
      <c r="C156" s="311"/>
      <c r="D156" s="199"/>
      <c r="E156" s="314"/>
      <c r="F156" s="193" t="s">
        <v>162</v>
      </c>
      <c r="G156" s="178"/>
      <c r="H156" s="134"/>
      <c r="I156" s="135"/>
      <c r="J156" s="200"/>
      <c r="K156" s="200"/>
      <c r="L156" s="138"/>
      <c r="M156" s="127"/>
      <c r="N156" s="198">
        <v>54000000</v>
      </c>
      <c r="O156" s="59"/>
      <c r="P156" s="60"/>
    </row>
    <row r="157" spans="1:16" s="191" customFormat="1" ht="12.95" customHeight="1">
      <c r="A157" s="316"/>
      <c r="B157" s="324"/>
      <c r="C157" s="311"/>
      <c r="D157" s="199"/>
      <c r="E157" s="314"/>
      <c r="F157" s="201"/>
      <c r="G157" s="178"/>
      <c r="H157" s="134"/>
      <c r="I157" s="135"/>
      <c r="J157" s="200"/>
      <c r="K157" s="200"/>
      <c r="L157" s="200" t="s">
        <v>135</v>
      </c>
      <c r="M157" s="127"/>
      <c r="N157" s="198">
        <f>N153+N155+N156</f>
        <v>220000000</v>
      </c>
      <c r="O157" s="59"/>
      <c r="P157" s="60"/>
    </row>
    <row r="158" spans="1:16" s="191" customFormat="1" ht="12.95" customHeight="1">
      <c r="A158" s="316"/>
      <c r="B158" s="324"/>
      <c r="C158" s="312"/>
      <c r="D158" s="202"/>
      <c r="E158" s="315"/>
      <c r="F158" s="203"/>
      <c r="G158" s="204"/>
      <c r="H158" s="205"/>
      <c r="I158" s="206"/>
      <c r="J158" s="152"/>
      <c r="K158" s="152"/>
      <c r="L158" s="152" t="s">
        <v>136</v>
      </c>
      <c r="M158" s="207"/>
      <c r="N158" s="208">
        <f>N154</f>
        <v>62240000</v>
      </c>
      <c r="O158" s="59"/>
      <c r="P158" s="60"/>
    </row>
    <row r="159" spans="1:16" s="191" customFormat="1" ht="12.95" customHeight="1">
      <c r="A159" s="316"/>
      <c r="B159" s="324"/>
      <c r="C159" s="310" t="s">
        <v>138</v>
      </c>
      <c r="D159" s="192"/>
      <c r="E159" s="317">
        <f>SUM(N165:N166)</f>
        <v>598590000</v>
      </c>
      <c r="F159" s="193" t="s">
        <v>160</v>
      </c>
      <c r="G159" s="194"/>
      <c r="H159" s="130"/>
      <c r="I159" s="195"/>
      <c r="J159" s="196"/>
      <c r="K159" s="196"/>
      <c r="L159" s="197"/>
      <c r="M159" s="132"/>
      <c r="N159" s="198">
        <v>111960000</v>
      </c>
      <c r="O159" s="190"/>
    </row>
    <row r="160" spans="1:16" s="191" customFormat="1" ht="12.95" customHeight="1">
      <c r="A160" s="316"/>
      <c r="B160" s="324"/>
      <c r="C160" s="311"/>
      <c r="D160" s="199"/>
      <c r="E160" s="318"/>
      <c r="F160" s="193" t="s">
        <v>164</v>
      </c>
      <c r="G160" s="178"/>
      <c r="H160" s="178"/>
      <c r="I160" s="178"/>
      <c r="J160" s="200"/>
      <c r="K160" s="200"/>
      <c r="L160" s="138"/>
      <c r="M160" s="127"/>
      <c r="N160" s="198">
        <v>122160000</v>
      </c>
      <c r="O160" s="190"/>
    </row>
    <row r="161" spans="1:15" s="191" customFormat="1" ht="12.95" customHeight="1">
      <c r="A161" s="316"/>
      <c r="B161" s="324"/>
      <c r="C161" s="311"/>
      <c r="D161" s="199"/>
      <c r="E161" s="318"/>
      <c r="F161" s="193" t="s">
        <v>161</v>
      </c>
      <c r="G161" s="178"/>
      <c r="H161" s="134"/>
      <c r="I161" s="135"/>
      <c r="J161" s="200"/>
      <c r="K161" s="200"/>
      <c r="L161" s="138"/>
      <c r="M161" s="127"/>
      <c r="N161" s="198">
        <v>600000</v>
      </c>
      <c r="O161" s="190"/>
    </row>
    <row r="162" spans="1:15" s="191" customFormat="1" ht="12.95" customHeight="1">
      <c r="A162" s="316"/>
      <c r="B162" s="324"/>
      <c r="C162" s="311"/>
      <c r="D162" s="199"/>
      <c r="E162" s="318"/>
      <c r="F162" s="193" t="s">
        <v>165</v>
      </c>
      <c r="G162" s="178"/>
      <c r="H162" s="134"/>
      <c r="I162" s="135"/>
      <c r="J162" s="200"/>
      <c r="K162" s="200"/>
      <c r="L162" s="138"/>
      <c r="M162" s="127"/>
      <c r="N162" s="198">
        <v>1100000</v>
      </c>
      <c r="O162" s="190"/>
    </row>
    <row r="163" spans="1:15" s="191" customFormat="1" ht="12.95" customHeight="1">
      <c r="A163" s="316"/>
      <c r="B163" s="324"/>
      <c r="C163" s="311"/>
      <c r="D163" s="199"/>
      <c r="E163" s="318"/>
      <c r="F163" s="193" t="s">
        <v>162</v>
      </c>
      <c r="G163" s="178"/>
      <c r="H163" s="134"/>
      <c r="I163" s="135"/>
      <c r="J163" s="200"/>
      <c r="K163" s="200"/>
      <c r="L163" s="138"/>
      <c r="M163" s="127"/>
      <c r="N163" s="198">
        <v>352440000</v>
      </c>
      <c r="O163" s="190"/>
    </row>
    <row r="164" spans="1:15" s="191" customFormat="1" ht="12.95" customHeight="1">
      <c r="A164" s="316"/>
      <c r="B164" s="324"/>
      <c r="C164" s="311"/>
      <c r="D164" s="199"/>
      <c r="E164" s="318"/>
      <c r="F164" s="193" t="s">
        <v>163</v>
      </c>
      <c r="G164" s="178"/>
      <c r="H164" s="134"/>
      <c r="I164" s="135"/>
      <c r="J164" s="200"/>
      <c r="K164" s="200"/>
      <c r="L164" s="138"/>
      <c r="M164" s="127"/>
      <c r="N164" s="198">
        <v>10330000</v>
      </c>
      <c r="O164" s="190"/>
    </row>
    <row r="165" spans="1:15" s="191" customFormat="1" ht="12.95" customHeight="1">
      <c r="A165" s="316"/>
      <c r="B165" s="324"/>
      <c r="C165" s="311"/>
      <c r="D165" s="199"/>
      <c r="E165" s="318"/>
      <c r="F165" s="201"/>
      <c r="G165" s="178"/>
      <c r="H165" s="134"/>
      <c r="I165" s="135"/>
      <c r="J165" s="200"/>
      <c r="K165" s="200"/>
      <c r="L165" s="200" t="s">
        <v>135</v>
      </c>
      <c r="M165" s="127"/>
      <c r="N165" s="198">
        <f>N159+N161+N163</f>
        <v>465000000</v>
      </c>
      <c r="O165" s="190"/>
    </row>
    <row r="166" spans="1:15" s="191" customFormat="1" ht="12.95" customHeight="1">
      <c r="A166" s="316"/>
      <c r="B166" s="324"/>
      <c r="C166" s="312"/>
      <c r="D166" s="202"/>
      <c r="E166" s="319"/>
      <c r="F166" s="203"/>
      <c r="G166" s="204"/>
      <c r="H166" s="205"/>
      <c r="I166" s="206"/>
      <c r="J166" s="152"/>
      <c r="K166" s="152"/>
      <c r="L166" s="152" t="s">
        <v>136</v>
      </c>
      <c r="M166" s="207"/>
      <c r="N166" s="208">
        <f>N160+N162+N164</f>
        <v>133590000</v>
      </c>
      <c r="O166" s="190"/>
    </row>
    <row r="167" spans="1:15" s="24" customFormat="1" ht="12.95" customHeight="1">
      <c r="A167" s="316"/>
      <c r="B167" s="324"/>
      <c r="C167" s="294" t="s">
        <v>6</v>
      </c>
      <c r="D167" s="232"/>
      <c r="E167" s="67">
        <f>SUM(E168:E173)</f>
        <v>13400000</v>
      </c>
      <c r="F167" s="68"/>
      <c r="G167" s="68"/>
      <c r="H167" s="39"/>
      <c r="I167" s="40"/>
      <c r="J167" s="44"/>
      <c r="K167" s="44"/>
      <c r="L167" s="43"/>
      <c r="M167" s="42"/>
      <c r="N167" s="220">
        <f>N169+N171+N173</f>
        <v>13400000</v>
      </c>
      <c r="O167" s="141"/>
    </row>
    <row r="168" spans="1:15" s="24" customFormat="1" ht="12.95" customHeight="1">
      <c r="A168" s="316"/>
      <c r="B168" s="324"/>
      <c r="C168" s="316"/>
      <c r="D168" s="209" t="s">
        <v>139</v>
      </c>
      <c r="E168" s="280">
        <f t="shared" ref="E168" si="15">N169</f>
        <v>0</v>
      </c>
      <c r="F168" s="19" t="s">
        <v>241</v>
      </c>
      <c r="G168" s="19"/>
      <c r="H168" s="45">
        <v>0</v>
      </c>
      <c r="I168" s="52"/>
      <c r="J168" s="50"/>
      <c r="K168" s="175" t="s">
        <v>2</v>
      </c>
      <c r="L168" s="54">
        <v>1</v>
      </c>
      <c r="M168" s="46" t="s">
        <v>51</v>
      </c>
      <c r="N168" s="210">
        <f>H168*L168</f>
        <v>0</v>
      </c>
      <c r="O168" s="141"/>
    </row>
    <row r="169" spans="1:15" s="24" customFormat="1" ht="12.95" customHeight="1">
      <c r="A169" s="316"/>
      <c r="B169" s="324"/>
      <c r="C169" s="316"/>
      <c r="D169" s="235"/>
      <c r="E169" s="279"/>
      <c r="F169" s="68"/>
      <c r="G169" s="68"/>
      <c r="H169" s="39"/>
      <c r="I169" s="40"/>
      <c r="J169" s="44"/>
      <c r="K169" s="44"/>
      <c r="L169" s="43" t="s">
        <v>52</v>
      </c>
      <c r="M169" s="42"/>
      <c r="N169" s="179">
        <f>N168</f>
        <v>0</v>
      </c>
      <c r="O169" s="141"/>
    </row>
    <row r="170" spans="1:15" s="24" customFormat="1" ht="12.95" customHeight="1">
      <c r="A170" s="316"/>
      <c r="B170" s="324"/>
      <c r="C170" s="316"/>
      <c r="D170" s="240" t="s">
        <v>14</v>
      </c>
      <c r="E170" s="280">
        <f t="shared" ref="E170" si="16">N171</f>
        <v>3400000</v>
      </c>
      <c r="F170" s="19" t="s">
        <v>240</v>
      </c>
      <c r="G170" s="19"/>
      <c r="H170" s="45">
        <v>3400000</v>
      </c>
      <c r="I170" s="52"/>
      <c r="J170" s="50"/>
      <c r="K170" s="175" t="s">
        <v>2</v>
      </c>
      <c r="L170" s="54">
        <v>1</v>
      </c>
      <c r="M170" s="46" t="s">
        <v>51</v>
      </c>
      <c r="N170" s="210">
        <f>H170*L170</f>
        <v>3400000</v>
      </c>
      <c r="O170" s="141"/>
    </row>
    <row r="171" spans="1:15" s="24" customFormat="1" ht="12.95" customHeight="1">
      <c r="A171" s="316"/>
      <c r="B171" s="324"/>
      <c r="C171" s="316"/>
      <c r="D171" s="240"/>
      <c r="E171" s="279"/>
      <c r="F171" s="68"/>
      <c r="G171" s="68"/>
      <c r="H171" s="39"/>
      <c r="I171" s="40"/>
      <c r="J171" s="44"/>
      <c r="K171" s="44"/>
      <c r="L171" s="43" t="s">
        <v>52</v>
      </c>
      <c r="M171" s="42"/>
      <c r="N171" s="179">
        <f>N170</f>
        <v>3400000</v>
      </c>
      <c r="O171" s="141"/>
    </row>
    <row r="172" spans="1:15" s="24" customFormat="1" ht="12.95" customHeight="1">
      <c r="A172" s="316"/>
      <c r="B172" s="324"/>
      <c r="C172" s="316"/>
      <c r="D172" s="209" t="s">
        <v>15</v>
      </c>
      <c r="E172" s="280">
        <f t="shared" ref="E172" si="17">N173</f>
        <v>10000000</v>
      </c>
      <c r="F172" s="19" t="s">
        <v>16</v>
      </c>
      <c r="G172" s="19"/>
      <c r="H172" s="45">
        <v>2000000</v>
      </c>
      <c r="I172" s="52"/>
      <c r="J172" s="50"/>
      <c r="K172" s="175" t="s">
        <v>2</v>
      </c>
      <c r="L172" s="54">
        <v>5</v>
      </c>
      <c r="M172" s="46" t="s">
        <v>51</v>
      </c>
      <c r="N172" s="210">
        <f>H172*L172</f>
        <v>10000000</v>
      </c>
      <c r="O172" s="141"/>
    </row>
    <row r="173" spans="1:15" s="24" customFormat="1" ht="12.95" customHeight="1">
      <c r="A173" s="316"/>
      <c r="B173" s="324"/>
      <c r="C173" s="295"/>
      <c r="D173" s="235"/>
      <c r="E173" s="279"/>
      <c r="F173" s="68"/>
      <c r="G173" s="68"/>
      <c r="H173" s="39"/>
      <c r="I173" s="40"/>
      <c r="J173" s="44"/>
      <c r="K173" s="44"/>
      <c r="L173" s="43" t="s">
        <v>52</v>
      </c>
      <c r="M173" s="42"/>
      <c r="N173" s="179">
        <f>N172</f>
        <v>10000000</v>
      </c>
      <c r="O173" s="141"/>
    </row>
    <row r="174" spans="1:15" s="24" customFormat="1" ht="12.95" customHeight="1">
      <c r="A174" s="316"/>
      <c r="B174" s="324"/>
      <c r="C174" s="320" t="s">
        <v>231</v>
      </c>
      <c r="D174" s="209"/>
      <c r="E174" s="67">
        <f>SUM(E175:E178)</f>
        <v>318908000</v>
      </c>
      <c r="F174" s="308"/>
      <c r="G174" s="309"/>
      <c r="H174" s="309"/>
      <c r="I174" s="309"/>
      <c r="J174" s="309"/>
      <c r="K174" s="57"/>
      <c r="L174" s="226"/>
      <c r="M174" s="57"/>
      <c r="N174" s="227">
        <f>N177+N178</f>
        <v>318908000</v>
      </c>
      <c r="O174" s="141"/>
    </row>
    <row r="175" spans="1:15" s="24" customFormat="1" ht="12.95" customHeight="1">
      <c r="A175" s="316"/>
      <c r="B175" s="324"/>
      <c r="C175" s="321"/>
      <c r="D175" s="234" t="s">
        <v>286</v>
      </c>
      <c r="E175" s="278">
        <f>N177</f>
        <v>102808000</v>
      </c>
      <c r="F175" s="22" t="s">
        <v>285</v>
      </c>
      <c r="G175" s="22"/>
      <c r="H175" s="45">
        <v>33669333</v>
      </c>
      <c r="I175" s="52"/>
      <c r="J175" s="50"/>
      <c r="K175" s="175" t="s">
        <v>2</v>
      </c>
      <c r="L175" s="54">
        <v>3</v>
      </c>
      <c r="M175" s="46" t="s">
        <v>51</v>
      </c>
      <c r="N175" s="210">
        <f>H175*L175+1</f>
        <v>101008000</v>
      </c>
      <c r="O175" s="141"/>
    </row>
    <row r="176" spans="1:15" s="24" customFormat="1" ht="12.95" customHeight="1">
      <c r="A176" s="316"/>
      <c r="B176" s="324"/>
      <c r="C176" s="321"/>
      <c r="D176" s="240"/>
      <c r="E176" s="278"/>
      <c r="F176" s="22" t="s">
        <v>284</v>
      </c>
      <c r="G176" s="22"/>
      <c r="H176" s="35">
        <v>1800000</v>
      </c>
      <c r="I176" s="175"/>
      <c r="J176" s="36"/>
      <c r="K176" s="175" t="s">
        <v>2</v>
      </c>
      <c r="L176" s="49">
        <v>1</v>
      </c>
      <c r="M176" s="38" t="s">
        <v>51</v>
      </c>
      <c r="N176" s="106">
        <f t="shared" ref="N176" si="18">H176*L176</f>
        <v>1800000</v>
      </c>
      <c r="O176" s="141"/>
    </row>
    <row r="177" spans="1:19" s="24" customFormat="1" ht="12.95" customHeight="1">
      <c r="A177" s="316"/>
      <c r="B177" s="324"/>
      <c r="C177" s="321"/>
      <c r="D177" s="235"/>
      <c r="E177" s="279"/>
      <c r="F177" s="68"/>
      <c r="G177" s="68"/>
      <c r="H177" s="39"/>
      <c r="I177" s="40"/>
      <c r="J177" s="44"/>
      <c r="K177" s="44"/>
      <c r="L177" s="43" t="s">
        <v>52</v>
      </c>
      <c r="M177" s="42"/>
      <c r="N177" s="179">
        <f>SUM(N175:N176)</f>
        <v>102808000</v>
      </c>
      <c r="O177" s="141"/>
      <c r="S177" s="191"/>
    </row>
    <row r="178" spans="1:19" s="24" customFormat="1" ht="12.95" customHeight="1">
      <c r="A178" s="316"/>
      <c r="B178" s="324"/>
      <c r="C178" s="322"/>
      <c r="D178" s="236" t="s">
        <v>296</v>
      </c>
      <c r="E178" s="223">
        <f>N178</f>
        <v>216100000</v>
      </c>
      <c r="F178" s="21" t="s">
        <v>297</v>
      </c>
      <c r="G178" s="22"/>
      <c r="H178" s="45">
        <v>108050000</v>
      </c>
      <c r="I178" s="52"/>
      <c r="J178" s="50"/>
      <c r="K178" s="175" t="s">
        <v>2</v>
      </c>
      <c r="L178" s="54">
        <v>2</v>
      </c>
      <c r="M178" s="46" t="s">
        <v>51</v>
      </c>
      <c r="N178" s="210">
        <f>H178*L178</f>
        <v>216100000</v>
      </c>
      <c r="O178" s="141"/>
      <c r="S178" s="191"/>
    </row>
    <row r="179" spans="1:19" s="24" customFormat="1" ht="12.95" customHeight="1">
      <c r="A179" s="316"/>
      <c r="B179" s="324"/>
      <c r="C179" s="294" t="s">
        <v>227</v>
      </c>
      <c r="D179" s="234" t="s">
        <v>140</v>
      </c>
      <c r="E179" s="307">
        <f>N182</f>
        <v>4000000</v>
      </c>
      <c r="F179" s="18" t="s">
        <v>141</v>
      </c>
      <c r="G179" s="19"/>
      <c r="H179" s="45">
        <v>200000</v>
      </c>
      <c r="I179" s="52"/>
      <c r="J179" s="50"/>
      <c r="K179" s="52" t="s">
        <v>2</v>
      </c>
      <c r="L179" s="54">
        <v>5</v>
      </c>
      <c r="M179" s="46" t="s">
        <v>51</v>
      </c>
      <c r="N179" s="210">
        <f>H179*L179</f>
        <v>1000000</v>
      </c>
      <c r="O179" s="141"/>
      <c r="S179" s="191"/>
    </row>
    <row r="180" spans="1:19" s="24" customFormat="1" ht="12.95" customHeight="1">
      <c r="A180" s="316"/>
      <c r="B180" s="324"/>
      <c r="C180" s="316"/>
      <c r="D180" s="240"/>
      <c r="E180" s="307"/>
      <c r="F180" s="221" t="s">
        <v>142</v>
      </c>
      <c r="G180" s="22"/>
      <c r="H180" s="35">
        <v>100000</v>
      </c>
      <c r="I180" s="175"/>
      <c r="J180" s="36"/>
      <c r="K180" s="175" t="s">
        <v>2</v>
      </c>
      <c r="L180" s="49">
        <v>10</v>
      </c>
      <c r="M180" s="38" t="s">
        <v>51</v>
      </c>
      <c r="N180" s="106">
        <f>H180*L180</f>
        <v>1000000</v>
      </c>
      <c r="O180" s="141"/>
      <c r="S180" s="191"/>
    </row>
    <row r="181" spans="1:19" s="24" customFormat="1" ht="12.95" customHeight="1">
      <c r="A181" s="316"/>
      <c r="B181" s="324"/>
      <c r="C181" s="316"/>
      <c r="D181" s="240"/>
      <c r="E181" s="307"/>
      <c r="F181" s="221" t="s">
        <v>269</v>
      </c>
      <c r="G181" s="22"/>
      <c r="H181" s="35">
        <v>200000</v>
      </c>
      <c r="I181" s="175"/>
      <c r="J181" s="36"/>
      <c r="K181" s="175" t="s">
        <v>2</v>
      </c>
      <c r="L181" s="49">
        <v>10</v>
      </c>
      <c r="M181" s="38" t="s">
        <v>51</v>
      </c>
      <c r="N181" s="106">
        <f>H181*L181</f>
        <v>2000000</v>
      </c>
      <c r="O181" s="141"/>
      <c r="S181" s="191"/>
    </row>
    <row r="182" spans="1:19" s="24" customFormat="1" ht="12.95" customHeight="1">
      <c r="A182" s="316"/>
      <c r="B182" s="324"/>
      <c r="C182" s="295"/>
      <c r="D182" s="235"/>
      <c r="E182" s="284"/>
      <c r="F182" s="69"/>
      <c r="G182" s="68"/>
      <c r="H182" s="39"/>
      <c r="I182" s="40"/>
      <c r="J182" s="44"/>
      <c r="K182" s="44"/>
      <c r="L182" s="43" t="s">
        <v>52</v>
      </c>
      <c r="M182" s="42"/>
      <c r="N182" s="179">
        <f>SUM(N179:N181)</f>
        <v>4000000</v>
      </c>
      <c r="O182" s="141"/>
      <c r="S182" s="191"/>
    </row>
    <row r="183" spans="1:19" s="24" customFormat="1" ht="12.95" customHeight="1">
      <c r="A183" s="316"/>
      <c r="B183" s="324"/>
      <c r="C183" s="294" t="s">
        <v>7</v>
      </c>
      <c r="D183" s="240"/>
      <c r="E183" s="280">
        <f>SUM(N187:N188)</f>
        <v>136152200</v>
      </c>
      <c r="F183" s="185" t="s">
        <v>166</v>
      </c>
      <c r="G183" s="22"/>
      <c r="H183" s="35"/>
      <c r="I183" s="175"/>
      <c r="J183" s="36"/>
      <c r="K183" s="38"/>
      <c r="L183" s="37"/>
      <c r="M183" s="38"/>
      <c r="N183" s="210">
        <v>25500000</v>
      </c>
      <c r="O183" s="141"/>
      <c r="S183" s="191"/>
    </row>
    <row r="184" spans="1:19" s="24" customFormat="1" ht="12.95" customHeight="1">
      <c r="A184" s="316"/>
      <c r="B184" s="324"/>
      <c r="C184" s="316"/>
      <c r="D184" s="240"/>
      <c r="E184" s="278"/>
      <c r="F184" s="185" t="s">
        <v>164</v>
      </c>
      <c r="G184" s="22"/>
      <c r="H184" s="35"/>
      <c r="I184" s="175"/>
      <c r="J184" s="36"/>
      <c r="K184" s="38"/>
      <c r="L184" s="37"/>
      <c r="M184" s="38"/>
      <c r="N184" s="106">
        <v>22340000</v>
      </c>
      <c r="O184" s="141"/>
      <c r="S184" s="191"/>
    </row>
    <row r="185" spans="1:19" s="24" customFormat="1" ht="12.95" customHeight="1">
      <c r="A185" s="316"/>
      <c r="B185" s="324"/>
      <c r="C185" s="316"/>
      <c r="D185" s="240"/>
      <c r="E185" s="278"/>
      <c r="F185" s="185" t="s">
        <v>167</v>
      </c>
      <c r="G185" s="22"/>
      <c r="H185" s="35"/>
      <c r="I185" s="175"/>
      <c r="J185" s="36"/>
      <c r="K185" s="38"/>
      <c r="L185" s="37"/>
      <c r="M185" s="38"/>
      <c r="N185" s="106">
        <v>74500000</v>
      </c>
      <c r="O185" s="141"/>
    </row>
    <row r="186" spans="1:19" s="24" customFormat="1" ht="12.95" customHeight="1">
      <c r="A186" s="316"/>
      <c r="B186" s="324"/>
      <c r="C186" s="316"/>
      <c r="D186" s="240"/>
      <c r="E186" s="278"/>
      <c r="F186" s="185" t="s">
        <v>163</v>
      </c>
      <c r="G186" s="22"/>
      <c r="H186" s="35"/>
      <c r="I186" s="175"/>
      <c r="J186" s="36"/>
      <c r="K186" s="38"/>
      <c r="L186" s="37"/>
      <c r="M186" s="38"/>
      <c r="N186" s="106">
        <v>13812200</v>
      </c>
      <c r="O186" s="141"/>
    </row>
    <row r="187" spans="1:19" s="24" customFormat="1" ht="12.95" customHeight="1">
      <c r="A187" s="316"/>
      <c r="B187" s="324"/>
      <c r="C187" s="316"/>
      <c r="D187" s="240"/>
      <c r="E187" s="278"/>
      <c r="F187" s="186"/>
      <c r="G187" s="22"/>
      <c r="H187" s="35"/>
      <c r="I187" s="175"/>
      <c r="J187" s="36"/>
      <c r="K187" s="38"/>
      <c r="L187" s="23" t="s">
        <v>143</v>
      </c>
      <c r="M187" s="38"/>
      <c r="N187" s="106">
        <f>N183+N185</f>
        <v>100000000</v>
      </c>
      <c r="O187" s="141"/>
    </row>
    <row r="188" spans="1:19" s="24" customFormat="1" ht="12.95" customHeight="1">
      <c r="A188" s="316"/>
      <c r="B188" s="324"/>
      <c r="C188" s="295"/>
      <c r="D188" s="240"/>
      <c r="E188" s="279"/>
      <c r="F188" s="186"/>
      <c r="G188" s="22"/>
      <c r="H188" s="35"/>
      <c r="I188" s="175"/>
      <c r="J188" s="23"/>
      <c r="K188" s="23"/>
      <c r="L188" s="44" t="s">
        <v>136</v>
      </c>
      <c r="M188" s="38"/>
      <c r="N188" s="179">
        <f>N184+N186</f>
        <v>36152200</v>
      </c>
      <c r="O188" s="141"/>
    </row>
    <row r="189" spans="1:19" s="24" customFormat="1" ht="12.95" customHeight="1">
      <c r="A189" s="316"/>
      <c r="B189" s="324"/>
      <c r="C189" s="294" t="s">
        <v>8</v>
      </c>
      <c r="D189" s="213"/>
      <c r="E189" s="280">
        <f>N194</f>
        <v>925522590</v>
      </c>
      <c r="F189" s="214" t="s">
        <v>173</v>
      </c>
      <c r="G189" s="19"/>
      <c r="H189" s="45"/>
      <c r="I189" s="52"/>
      <c r="J189" s="50"/>
      <c r="K189" s="46"/>
      <c r="L189" s="51"/>
      <c r="M189" s="46"/>
      <c r="N189" s="106">
        <v>582800000</v>
      </c>
      <c r="O189" s="141"/>
    </row>
    <row r="190" spans="1:19" s="24" customFormat="1" ht="12.95" customHeight="1">
      <c r="A190" s="316"/>
      <c r="B190" s="324"/>
      <c r="C190" s="316"/>
      <c r="D190" s="215"/>
      <c r="E190" s="278"/>
      <c r="F190" s="185" t="s">
        <v>174</v>
      </c>
      <c r="G190" s="22"/>
      <c r="H190" s="35"/>
      <c r="I190" s="175"/>
      <c r="J190" s="36"/>
      <c r="K190" s="38"/>
      <c r="L190" s="37"/>
      <c r="M190" s="38"/>
      <c r="N190" s="106">
        <v>67646310</v>
      </c>
      <c r="O190" s="141"/>
    </row>
    <row r="191" spans="1:19" s="24" customFormat="1" ht="12.95" customHeight="1">
      <c r="A191" s="316"/>
      <c r="B191" s="324"/>
      <c r="C191" s="316"/>
      <c r="D191" s="215"/>
      <c r="E191" s="278"/>
      <c r="F191" s="185" t="s">
        <v>175</v>
      </c>
      <c r="G191" s="22"/>
      <c r="H191" s="35"/>
      <c r="I191" s="175"/>
      <c r="J191" s="36"/>
      <c r="K191" s="38"/>
      <c r="L191" s="37"/>
      <c r="M191" s="38"/>
      <c r="N191" s="106">
        <v>1000000</v>
      </c>
      <c r="O191" s="141"/>
    </row>
    <row r="192" spans="1:19" s="24" customFormat="1" ht="12.95" customHeight="1">
      <c r="A192" s="316"/>
      <c r="B192" s="324"/>
      <c r="C192" s="316"/>
      <c r="D192" s="215"/>
      <c r="E192" s="278"/>
      <c r="F192" s="185" t="s">
        <v>176</v>
      </c>
      <c r="G192" s="22"/>
      <c r="H192" s="35"/>
      <c r="I192" s="175"/>
      <c r="J192" s="36"/>
      <c r="K192" s="38"/>
      <c r="L192" s="37"/>
      <c r="M192" s="38"/>
      <c r="N192" s="106">
        <v>21412400</v>
      </c>
      <c r="O192" s="141"/>
    </row>
    <row r="193" spans="1:15" s="24" customFormat="1" ht="12.95" customHeight="1">
      <c r="A193" s="316"/>
      <c r="B193" s="324"/>
      <c r="C193" s="316"/>
      <c r="D193" s="215"/>
      <c r="E193" s="278"/>
      <c r="F193" s="185" t="s">
        <v>177</v>
      </c>
      <c r="G193" s="22"/>
      <c r="H193" s="35"/>
      <c r="I193" s="175"/>
      <c r="J193" s="36"/>
      <c r="K193" s="38"/>
      <c r="L193" s="37"/>
      <c r="M193" s="38"/>
      <c r="N193" s="106">
        <v>252663880</v>
      </c>
      <c r="O193" s="141"/>
    </row>
    <row r="194" spans="1:15" s="24" customFormat="1" ht="12.75" customHeight="1">
      <c r="A194" s="316"/>
      <c r="B194" s="324"/>
      <c r="C194" s="295"/>
      <c r="D194" s="216"/>
      <c r="E194" s="279"/>
      <c r="F194" s="69"/>
      <c r="G194" s="68"/>
      <c r="H194" s="39"/>
      <c r="I194" s="40"/>
      <c r="J194" s="44"/>
      <c r="K194" s="44"/>
      <c r="L194" s="43" t="s">
        <v>52</v>
      </c>
      <c r="M194" s="42"/>
      <c r="N194" s="179">
        <f>SUM(N189:N193)</f>
        <v>925522590</v>
      </c>
      <c r="O194" s="141"/>
    </row>
    <row r="195" spans="1:15" s="24" customFormat="1" ht="12.95" customHeight="1">
      <c r="A195" s="316"/>
      <c r="B195" s="324"/>
      <c r="C195" s="294" t="s">
        <v>9</v>
      </c>
      <c r="D195" s="234"/>
      <c r="E195" s="280">
        <f>N208+N209</f>
        <v>311374200</v>
      </c>
      <c r="F195" s="22" t="s">
        <v>168</v>
      </c>
      <c r="G195" s="19"/>
      <c r="H195" s="45"/>
      <c r="I195" s="52"/>
      <c r="J195" s="20"/>
      <c r="K195" s="20"/>
      <c r="L195" s="51"/>
      <c r="M195" s="46"/>
      <c r="N195" s="217">
        <f>N200</f>
        <v>49000000</v>
      </c>
      <c r="O195" s="141"/>
    </row>
    <row r="196" spans="1:15" s="24" customFormat="1" ht="12.75" customHeight="1">
      <c r="A196" s="316"/>
      <c r="B196" s="324"/>
      <c r="C196" s="316"/>
      <c r="D196" s="240"/>
      <c r="E196" s="278"/>
      <c r="F196" s="34"/>
      <c r="G196" s="22"/>
      <c r="H196" s="35"/>
      <c r="I196" s="175"/>
      <c r="J196" s="23"/>
      <c r="K196" s="23"/>
      <c r="L196" s="37"/>
      <c r="M196" s="38"/>
      <c r="N196" s="218">
        <f>N197+N198+N199+N201</f>
        <v>163527000</v>
      </c>
      <c r="O196" s="141"/>
    </row>
    <row r="197" spans="1:15" s="24" customFormat="1" ht="12.95" customHeight="1">
      <c r="A197" s="316"/>
      <c r="B197" s="324"/>
      <c r="C197" s="316"/>
      <c r="D197" s="240"/>
      <c r="E197" s="278"/>
      <c r="F197" s="219" t="s">
        <v>164</v>
      </c>
      <c r="G197" s="22"/>
      <c r="H197" s="35"/>
      <c r="I197" s="175"/>
      <c r="J197" s="23"/>
      <c r="K197" s="23"/>
      <c r="L197" s="37"/>
      <c r="M197" s="38"/>
      <c r="N197" s="106">
        <v>40596850</v>
      </c>
      <c r="O197" s="141"/>
    </row>
    <row r="198" spans="1:15" s="24" customFormat="1" ht="12.95" customHeight="1">
      <c r="A198" s="316"/>
      <c r="B198" s="324"/>
      <c r="C198" s="316"/>
      <c r="D198" s="240"/>
      <c r="E198" s="278"/>
      <c r="F198" s="219" t="s">
        <v>165</v>
      </c>
      <c r="G198" s="22"/>
      <c r="H198" s="35"/>
      <c r="I198" s="175"/>
      <c r="J198" s="23"/>
      <c r="K198" s="23"/>
      <c r="L198" s="37"/>
      <c r="M198" s="38"/>
      <c r="N198" s="106">
        <v>44775150</v>
      </c>
      <c r="O198" s="141"/>
    </row>
    <row r="199" spans="1:15" s="24" customFormat="1" ht="12.95" customHeight="1">
      <c r="A199" s="316"/>
      <c r="B199" s="324"/>
      <c r="C199" s="316"/>
      <c r="D199" s="240"/>
      <c r="E199" s="278"/>
      <c r="F199" s="219" t="s">
        <v>169</v>
      </c>
      <c r="G199" s="22"/>
      <c r="H199" s="35"/>
      <c r="I199" s="175"/>
      <c r="J199" s="23"/>
      <c r="K199" s="23"/>
      <c r="L199" s="37"/>
      <c r="M199" s="38"/>
      <c r="N199" s="106">
        <v>17500000</v>
      </c>
      <c r="O199" s="141"/>
    </row>
    <row r="200" spans="1:15" s="24" customFormat="1" ht="12.95" customHeight="1">
      <c r="A200" s="316"/>
      <c r="B200" s="324"/>
      <c r="C200" s="316"/>
      <c r="D200" s="240"/>
      <c r="E200" s="278"/>
      <c r="F200" s="219" t="s">
        <v>167</v>
      </c>
      <c r="G200" s="22"/>
      <c r="H200" s="35"/>
      <c r="I200" s="175"/>
      <c r="J200" s="23"/>
      <c r="K200" s="23"/>
      <c r="L200" s="37"/>
      <c r="M200" s="38"/>
      <c r="N200" s="106">
        <v>49000000</v>
      </c>
      <c r="O200" s="141"/>
    </row>
    <row r="201" spans="1:15" s="24" customFormat="1" ht="12.95" customHeight="1">
      <c r="A201" s="316"/>
      <c r="B201" s="324"/>
      <c r="C201" s="316"/>
      <c r="D201" s="240"/>
      <c r="E201" s="278"/>
      <c r="F201" s="219" t="s">
        <v>163</v>
      </c>
      <c r="G201" s="22"/>
      <c r="H201" s="35"/>
      <c r="I201" s="175"/>
      <c r="J201" s="23"/>
      <c r="K201" s="23"/>
      <c r="L201" s="37"/>
      <c r="M201" s="38"/>
      <c r="N201" s="106">
        <f>60638400+16600</f>
        <v>60655000</v>
      </c>
      <c r="O201" s="141"/>
    </row>
    <row r="202" spans="1:15" s="24" customFormat="1" ht="12.95" customHeight="1">
      <c r="A202" s="316"/>
      <c r="B202" s="324"/>
      <c r="C202" s="316"/>
      <c r="D202" s="240"/>
      <c r="E202" s="278"/>
      <c r="F202" s="22" t="s">
        <v>170</v>
      </c>
      <c r="G202" s="22"/>
      <c r="H202" s="35"/>
      <c r="I202" s="175"/>
      <c r="J202" s="23"/>
      <c r="K202" s="23"/>
      <c r="L202" s="37"/>
      <c r="M202" s="38"/>
      <c r="N202" s="218">
        <f>N204+N206</f>
        <v>74108000</v>
      </c>
      <c r="O202" s="141"/>
    </row>
    <row r="203" spans="1:15" s="24" customFormat="1" ht="12.95" customHeight="1">
      <c r="A203" s="316"/>
      <c r="B203" s="324"/>
      <c r="C203" s="316"/>
      <c r="D203" s="240"/>
      <c r="E203" s="278"/>
      <c r="F203" s="34"/>
      <c r="G203" s="22"/>
      <c r="H203" s="35"/>
      <c r="I203" s="175"/>
      <c r="J203" s="23"/>
      <c r="K203" s="23"/>
      <c r="L203" s="37"/>
      <c r="M203" s="38"/>
      <c r="N203" s="218">
        <f>N205+N207</f>
        <v>24739200</v>
      </c>
      <c r="O203" s="141"/>
    </row>
    <row r="204" spans="1:15" s="24" customFormat="1" ht="12.95" customHeight="1">
      <c r="A204" s="316"/>
      <c r="B204" s="324"/>
      <c r="C204" s="316"/>
      <c r="D204" s="240"/>
      <c r="E204" s="278"/>
      <c r="F204" s="219" t="s">
        <v>171</v>
      </c>
      <c r="G204" s="22"/>
      <c r="H204" s="35"/>
      <c r="I204" s="175"/>
      <c r="J204" s="23"/>
      <c r="K204" s="23"/>
      <c r="L204" s="37"/>
      <c r="M204" s="38"/>
      <c r="N204" s="106">
        <v>18459320</v>
      </c>
      <c r="O204" s="141"/>
    </row>
    <row r="205" spans="1:15" s="24" customFormat="1" ht="12.95" customHeight="1">
      <c r="A205" s="316"/>
      <c r="B205" s="324"/>
      <c r="C205" s="316"/>
      <c r="D205" s="240"/>
      <c r="E205" s="278"/>
      <c r="F205" s="219" t="s">
        <v>165</v>
      </c>
      <c r="G205" s="22"/>
      <c r="H205" s="35"/>
      <c r="I205" s="175"/>
      <c r="J205" s="23"/>
      <c r="K205" s="23"/>
      <c r="L205" s="37"/>
      <c r="M205" s="38"/>
      <c r="N205" s="106">
        <v>0</v>
      </c>
      <c r="O205" s="141"/>
    </row>
    <row r="206" spans="1:15" s="24" customFormat="1" ht="12.95" customHeight="1">
      <c r="A206" s="316"/>
      <c r="B206" s="324"/>
      <c r="C206" s="316"/>
      <c r="D206" s="240"/>
      <c r="E206" s="278"/>
      <c r="F206" s="219" t="s">
        <v>167</v>
      </c>
      <c r="G206" s="22"/>
      <c r="H206" s="35"/>
      <c r="I206" s="175"/>
      <c r="J206" s="23"/>
      <c r="K206" s="23"/>
      <c r="L206" s="37"/>
      <c r="M206" s="38"/>
      <c r="N206" s="106">
        <v>55648680</v>
      </c>
      <c r="O206" s="141"/>
    </row>
    <row r="207" spans="1:15" s="24" customFormat="1" ht="12.95" customHeight="1">
      <c r="A207" s="316"/>
      <c r="B207" s="324"/>
      <c r="C207" s="316"/>
      <c r="D207" s="240"/>
      <c r="E207" s="278"/>
      <c r="F207" s="219" t="s">
        <v>163</v>
      </c>
      <c r="G207" s="22"/>
      <c r="H207" s="35"/>
      <c r="I207" s="175"/>
      <c r="J207" s="23"/>
      <c r="K207" s="23"/>
      <c r="L207" s="37"/>
      <c r="M207" s="38"/>
      <c r="N207" s="106">
        <v>24739200</v>
      </c>
      <c r="O207" s="141"/>
    </row>
    <row r="208" spans="1:15" s="24" customFormat="1" ht="12.95" customHeight="1">
      <c r="A208" s="316"/>
      <c r="B208" s="324"/>
      <c r="C208" s="316"/>
      <c r="D208" s="240"/>
      <c r="E208" s="278"/>
      <c r="F208" s="21"/>
      <c r="G208" s="22"/>
      <c r="H208" s="35"/>
      <c r="I208" s="175"/>
      <c r="J208" s="23"/>
      <c r="K208" s="23"/>
      <c r="L208" s="23" t="s">
        <v>143</v>
      </c>
      <c r="M208" s="38"/>
      <c r="N208" s="106">
        <f>N195+N202</f>
        <v>123108000</v>
      </c>
      <c r="O208" s="141"/>
    </row>
    <row r="209" spans="1:15" s="24" customFormat="1" ht="12.95" customHeight="1">
      <c r="A209" s="316"/>
      <c r="B209" s="324"/>
      <c r="C209" s="295"/>
      <c r="D209" s="235"/>
      <c r="E209" s="279"/>
      <c r="F209" s="69"/>
      <c r="G209" s="68"/>
      <c r="H209" s="39"/>
      <c r="I209" s="40"/>
      <c r="J209" s="44"/>
      <c r="K209" s="44"/>
      <c r="L209" s="44" t="s">
        <v>136</v>
      </c>
      <c r="M209" s="42"/>
      <c r="N209" s="179">
        <f>N196+N203</f>
        <v>188266200</v>
      </c>
      <c r="O209" s="141"/>
    </row>
    <row r="210" spans="1:15" s="24" customFormat="1" ht="12.95" customHeight="1">
      <c r="A210" s="316"/>
      <c r="B210" s="324"/>
      <c r="C210" s="239" t="s">
        <v>226</v>
      </c>
      <c r="D210" s="235"/>
      <c r="E210" s="222">
        <f>N210</f>
        <v>10000000</v>
      </c>
      <c r="F210" s="68"/>
      <c r="G210" s="68"/>
      <c r="H210" s="39"/>
      <c r="I210" s="40"/>
      <c r="J210" s="44"/>
      <c r="K210" s="44"/>
      <c r="L210" s="43" t="s">
        <v>52</v>
      </c>
      <c r="M210" s="42"/>
      <c r="N210" s="179">
        <v>10000000</v>
      </c>
      <c r="O210" s="141"/>
    </row>
    <row r="211" spans="1:15" s="24" customFormat="1" ht="12.95" customHeight="1">
      <c r="A211" s="316"/>
      <c r="B211" s="324"/>
      <c r="C211" s="232" t="s">
        <v>228</v>
      </c>
      <c r="D211" s="236"/>
      <c r="E211" s="67">
        <f>N211</f>
        <v>150000000</v>
      </c>
      <c r="F211" s="68"/>
      <c r="G211" s="68"/>
      <c r="H211" s="39"/>
      <c r="I211" s="40"/>
      <c r="J211" s="44"/>
      <c r="K211" s="44"/>
      <c r="L211" s="43" t="s">
        <v>52</v>
      </c>
      <c r="M211" s="42"/>
      <c r="N211" s="179">
        <v>150000000</v>
      </c>
      <c r="O211" s="141"/>
    </row>
    <row r="212" spans="1:15" s="24" customFormat="1" ht="12.95" customHeight="1">
      <c r="A212" s="316"/>
      <c r="B212" s="324"/>
      <c r="C212" s="235" t="s">
        <v>10</v>
      </c>
      <c r="D212" s="239"/>
      <c r="E212" s="67">
        <f>N212</f>
        <v>11000000</v>
      </c>
      <c r="F212" s="21" t="s">
        <v>17</v>
      </c>
      <c r="G212" s="22"/>
      <c r="H212" s="35">
        <v>5500000</v>
      </c>
      <c r="I212" s="175"/>
      <c r="J212" s="36"/>
      <c r="K212" s="175" t="s">
        <v>2</v>
      </c>
      <c r="L212" s="49">
        <v>2</v>
      </c>
      <c r="M212" s="38" t="s">
        <v>51</v>
      </c>
      <c r="N212" s="179">
        <f>H212*L212</f>
        <v>11000000</v>
      </c>
      <c r="O212" s="141"/>
    </row>
    <row r="213" spans="1:15" s="24" customFormat="1" ht="12.95" customHeight="1">
      <c r="A213" s="316"/>
      <c r="B213" s="324"/>
      <c r="C213" s="236" t="s">
        <v>11</v>
      </c>
      <c r="D213" s="236"/>
      <c r="E213" s="67">
        <f t="shared" ref="E213:E214" si="19">N213</f>
        <v>1000000</v>
      </c>
      <c r="F213" s="18" t="s">
        <v>144</v>
      </c>
      <c r="G213" s="66"/>
      <c r="H213" s="31"/>
      <c r="I213" s="32"/>
      <c r="J213" s="230"/>
      <c r="K213" s="230"/>
      <c r="L213" s="56"/>
      <c r="M213" s="57"/>
      <c r="N213" s="179">
        <v>1000000</v>
      </c>
      <c r="O213" s="141"/>
    </row>
    <row r="214" spans="1:15" s="24" customFormat="1" ht="12.95" customHeight="1">
      <c r="A214" s="316"/>
      <c r="B214" s="324"/>
      <c r="C214" s="234" t="s">
        <v>12</v>
      </c>
      <c r="D214" s="234"/>
      <c r="E214" s="67">
        <f t="shared" si="19"/>
        <v>1000000</v>
      </c>
      <c r="F214" s="65" t="s">
        <v>145</v>
      </c>
      <c r="G214" s="66"/>
      <c r="H214" s="31"/>
      <c r="I214" s="32"/>
      <c r="J214" s="230"/>
      <c r="K214" s="230"/>
      <c r="L214" s="56"/>
      <c r="M214" s="57"/>
      <c r="N214" s="105">
        <v>1000000</v>
      </c>
      <c r="O214" s="141"/>
    </row>
    <row r="215" spans="1:15" s="24" customFormat="1" ht="12.95" customHeight="1">
      <c r="A215" s="316"/>
      <c r="B215" s="324"/>
      <c r="C215" s="234" t="s">
        <v>1</v>
      </c>
      <c r="D215" s="234"/>
      <c r="E215" s="280">
        <f>N217</f>
        <v>149974350</v>
      </c>
      <c r="F215" s="214" t="s">
        <v>159</v>
      </c>
      <c r="G215" s="19"/>
      <c r="H215" s="45"/>
      <c r="I215" s="52"/>
      <c r="J215" s="20"/>
      <c r="K215" s="20"/>
      <c r="L215" s="51"/>
      <c r="M215" s="46"/>
      <c r="N215" s="106">
        <v>133079350</v>
      </c>
      <c r="O215" s="141"/>
    </row>
    <row r="216" spans="1:15" s="24" customFormat="1" ht="12.95" customHeight="1">
      <c r="A216" s="316"/>
      <c r="B216" s="324"/>
      <c r="C216" s="240"/>
      <c r="D216" s="240"/>
      <c r="E216" s="278"/>
      <c r="F216" s="185" t="s">
        <v>216</v>
      </c>
      <c r="G216" s="22"/>
      <c r="H216" s="35"/>
      <c r="I216" s="175"/>
      <c r="J216" s="23"/>
      <c r="K216" s="23"/>
      <c r="L216" s="37"/>
      <c r="M216" s="38"/>
      <c r="N216" s="106">
        <v>16895000</v>
      </c>
      <c r="O216" s="141"/>
    </row>
    <row r="217" spans="1:15" s="24" customFormat="1" ht="12.95" customHeight="1">
      <c r="A217" s="316"/>
      <c r="B217" s="324"/>
      <c r="C217" s="235"/>
      <c r="D217" s="235"/>
      <c r="E217" s="279"/>
      <c r="F217" s="69"/>
      <c r="G217" s="68"/>
      <c r="H217" s="39"/>
      <c r="I217" s="40"/>
      <c r="J217" s="44"/>
      <c r="K217" s="44"/>
      <c r="L217" s="43"/>
      <c r="M217" s="42"/>
      <c r="N217" s="179">
        <f>SUM(N215:N216)</f>
        <v>149974350</v>
      </c>
      <c r="O217" s="141"/>
    </row>
    <row r="218" spans="1:15" s="24" customFormat="1" ht="12.75" customHeight="1">
      <c r="A218" s="316"/>
      <c r="B218" s="324"/>
      <c r="C218" s="237" t="s">
        <v>229</v>
      </c>
      <c r="D218" s="234"/>
      <c r="E218" s="244">
        <f t="shared" ref="E218" si="20">N218</f>
        <v>50000000</v>
      </c>
      <c r="F218" s="65" t="s">
        <v>232</v>
      </c>
      <c r="G218" s="68"/>
      <c r="H218" s="39"/>
      <c r="I218" s="40"/>
      <c r="J218" s="44"/>
      <c r="K218" s="44"/>
      <c r="L218" s="43"/>
      <c r="M218" s="42"/>
      <c r="N218" s="179">
        <v>50000000</v>
      </c>
      <c r="O218" s="141"/>
    </row>
    <row r="219" spans="1:15" s="24" customFormat="1" ht="12.75" customHeight="1">
      <c r="A219" s="316"/>
      <c r="B219" s="324"/>
      <c r="C219" s="237" t="s">
        <v>289</v>
      </c>
      <c r="D219" s="234"/>
      <c r="E219" s="280">
        <f>N221</f>
        <v>44786670</v>
      </c>
      <c r="F219" s="95" t="s">
        <v>288</v>
      </c>
      <c r="G219" s="22"/>
      <c r="H219" s="35"/>
      <c r="I219" s="175"/>
      <c r="J219" s="23"/>
      <c r="K219" s="23"/>
      <c r="L219" s="23" t="s">
        <v>143</v>
      </c>
      <c r="M219" s="38"/>
      <c r="N219" s="106">
        <v>24000000</v>
      </c>
      <c r="O219" s="141"/>
    </row>
    <row r="220" spans="1:15" s="24" customFormat="1" ht="12.75" customHeight="1">
      <c r="A220" s="316"/>
      <c r="B220" s="324"/>
      <c r="C220" s="238"/>
      <c r="D220" s="240"/>
      <c r="E220" s="278"/>
      <c r="F220" s="21"/>
      <c r="G220" s="22"/>
      <c r="H220" s="35"/>
      <c r="I220" s="175"/>
      <c r="J220" s="23"/>
      <c r="K220" s="23"/>
      <c r="L220" s="23" t="s">
        <v>136</v>
      </c>
      <c r="M220" s="38"/>
      <c r="N220" s="106">
        <f>120000+20666670</f>
        <v>20786670</v>
      </c>
      <c r="O220" s="141"/>
    </row>
    <row r="221" spans="1:15" s="24" customFormat="1" ht="12.75" customHeight="1">
      <c r="A221" s="316"/>
      <c r="B221" s="324"/>
      <c r="C221" s="235"/>
      <c r="D221" s="235"/>
      <c r="E221" s="279"/>
      <c r="F221" s="69"/>
      <c r="G221" s="68"/>
      <c r="H221" s="39"/>
      <c r="I221" s="40"/>
      <c r="J221" s="44"/>
      <c r="K221" s="44"/>
      <c r="L221" s="37"/>
      <c r="M221" s="38"/>
      <c r="N221" s="179">
        <f>SUM(N219:N220)</f>
        <v>44786670</v>
      </c>
      <c r="O221" s="141"/>
    </row>
    <row r="222" spans="1:15" s="24" customFormat="1" ht="12.75" customHeight="1">
      <c r="A222" s="316"/>
      <c r="B222" s="324"/>
      <c r="C222" s="234" t="s">
        <v>243</v>
      </c>
      <c r="D222" s="234"/>
      <c r="E222" s="244">
        <f>N222</f>
        <v>1163576230</v>
      </c>
      <c r="F222" s="18" t="s">
        <v>294</v>
      </c>
      <c r="G222" s="66"/>
      <c r="H222" s="31"/>
      <c r="I222" s="32"/>
      <c r="J222" s="230"/>
      <c r="K222" s="230"/>
      <c r="L222" s="56"/>
      <c r="M222" s="57"/>
      <c r="N222" s="105">
        <v>1163576230</v>
      </c>
      <c r="O222" s="141"/>
    </row>
    <row r="223" spans="1:15" s="24" customFormat="1" ht="12.95" customHeight="1">
      <c r="A223" s="316"/>
      <c r="B223" s="324"/>
      <c r="C223" s="234" t="s">
        <v>244</v>
      </c>
      <c r="D223" s="234"/>
      <c r="E223" s="280">
        <f>N225</f>
        <v>54740000</v>
      </c>
      <c r="F223" s="237" t="s">
        <v>233</v>
      </c>
      <c r="G223" s="19"/>
      <c r="H223" s="45"/>
      <c r="I223" s="52"/>
      <c r="J223" s="20"/>
      <c r="K223" s="20"/>
      <c r="L223" s="23" t="s">
        <v>143</v>
      </c>
      <c r="M223" s="46"/>
      <c r="N223" s="210">
        <v>50000000</v>
      </c>
      <c r="O223" s="141"/>
    </row>
    <row r="224" spans="1:15" s="24" customFormat="1" ht="12.95" customHeight="1">
      <c r="A224" s="316"/>
      <c r="B224" s="324"/>
      <c r="C224" s="238"/>
      <c r="D224" s="240"/>
      <c r="E224" s="278"/>
      <c r="F224" s="212"/>
      <c r="G224" s="22"/>
      <c r="H224" s="35"/>
      <c r="I224" s="175"/>
      <c r="J224" s="23"/>
      <c r="K224" s="23"/>
      <c r="L224" s="23" t="s">
        <v>136</v>
      </c>
      <c r="M224" s="38"/>
      <c r="N224" s="106">
        <v>4740000</v>
      </c>
      <c r="O224" s="141"/>
    </row>
    <row r="225" spans="1:17" s="24" customFormat="1" ht="12.95" customHeight="1">
      <c r="A225" s="316"/>
      <c r="B225" s="324"/>
      <c r="C225" s="239"/>
      <c r="D225" s="235"/>
      <c r="E225" s="279"/>
      <c r="F225" s="212"/>
      <c r="G225" s="22"/>
      <c r="H225" s="35"/>
      <c r="I225" s="175"/>
      <c r="J225" s="23"/>
      <c r="K225" s="23"/>
      <c r="L225" s="37"/>
      <c r="M225" s="38"/>
      <c r="N225" s="179">
        <f>SUM(N223:N224)</f>
        <v>54740000</v>
      </c>
      <c r="O225" s="141"/>
    </row>
    <row r="226" spans="1:17" s="24" customFormat="1" ht="12.95" customHeight="1">
      <c r="A226" s="316"/>
      <c r="B226" s="324"/>
      <c r="C226" s="232" t="s">
        <v>261</v>
      </c>
      <c r="D226" s="236"/>
      <c r="E226" s="67">
        <f t="shared" ref="E226:E233" si="21">N226</f>
        <v>114082800</v>
      </c>
      <c r="F226" s="66"/>
      <c r="G226" s="66"/>
      <c r="H226" s="31"/>
      <c r="I226" s="32"/>
      <c r="J226" s="230"/>
      <c r="K226" s="230"/>
      <c r="L226" s="56"/>
      <c r="M226" s="57"/>
      <c r="N226" s="179">
        <v>114082800</v>
      </c>
      <c r="O226" s="141"/>
    </row>
    <row r="227" spans="1:17" s="24" customFormat="1" ht="12.95" customHeight="1">
      <c r="A227" s="316"/>
      <c r="B227" s="324"/>
      <c r="C227" s="239" t="s">
        <v>270</v>
      </c>
      <c r="D227" s="235"/>
      <c r="E227" s="229">
        <f t="shared" si="21"/>
        <v>8000000</v>
      </c>
      <c r="F227" s="212"/>
      <c r="G227" s="22"/>
      <c r="H227" s="35"/>
      <c r="I227" s="175"/>
      <c r="J227" s="23"/>
      <c r="K227" s="23"/>
      <c r="L227" s="37"/>
      <c r="M227" s="38"/>
      <c r="N227" s="179">
        <v>8000000</v>
      </c>
      <c r="O227" s="141"/>
    </row>
    <row r="228" spans="1:17" s="24" customFormat="1" ht="12.75" customHeight="1">
      <c r="A228" s="316"/>
      <c r="B228" s="324"/>
      <c r="C228" s="239" t="s">
        <v>271</v>
      </c>
      <c r="D228" s="235"/>
      <c r="E228" s="229">
        <f t="shared" si="21"/>
        <v>50000000</v>
      </c>
      <c r="F228" s="211"/>
      <c r="G228" s="66"/>
      <c r="H228" s="31"/>
      <c r="I228" s="32"/>
      <c r="J228" s="230"/>
      <c r="K228" s="230"/>
      <c r="L228" s="56"/>
      <c r="M228" s="57"/>
      <c r="N228" s="179">
        <v>50000000</v>
      </c>
      <c r="O228" s="141"/>
    </row>
    <row r="229" spans="1:17" s="24" customFormat="1" ht="12.75" customHeight="1">
      <c r="A229" s="316"/>
      <c r="B229" s="324"/>
      <c r="C229" s="232" t="s">
        <v>272</v>
      </c>
      <c r="D229" s="236"/>
      <c r="E229" s="67">
        <f t="shared" si="21"/>
        <v>8400000</v>
      </c>
      <c r="F229" s="65"/>
      <c r="G229" s="66"/>
      <c r="H229" s="31"/>
      <c r="I229" s="32"/>
      <c r="J229" s="230"/>
      <c r="K229" s="230"/>
      <c r="L229" s="56"/>
      <c r="M229" s="57"/>
      <c r="N229" s="179">
        <v>8400000</v>
      </c>
      <c r="O229" s="141"/>
    </row>
    <row r="230" spans="1:17" s="24" customFormat="1" ht="12.75" customHeight="1">
      <c r="A230" s="316"/>
      <c r="B230" s="324"/>
      <c r="C230" s="238" t="s">
        <v>273</v>
      </c>
      <c r="D230" s="240"/>
      <c r="E230" s="278">
        <f>N232</f>
        <v>1783400</v>
      </c>
      <c r="F230" s="212"/>
      <c r="G230" s="22"/>
      <c r="H230" s="35"/>
      <c r="I230" s="175"/>
      <c r="J230" s="23"/>
      <c r="K230" s="23"/>
      <c r="L230" s="23" t="s">
        <v>143</v>
      </c>
      <c r="M230" s="38"/>
      <c r="N230" s="106">
        <v>0</v>
      </c>
      <c r="O230" s="141"/>
    </row>
    <row r="231" spans="1:17" s="24" customFormat="1" ht="12.75" customHeight="1">
      <c r="A231" s="316"/>
      <c r="B231" s="324"/>
      <c r="C231" s="238"/>
      <c r="D231" s="240"/>
      <c r="E231" s="278"/>
      <c r="F231" s="212"/>
      <c r="G231" s="22"/>
      <c r="H231" s="35"/>
      <c r="I231" s="175"/>
      <c r="J231" s="23"/>
      <c r="K231" s="23"/>
      <c r="L231" s="23" t="s">
        <v>136</v>
      </c>
      <c r="M231" s="38"/>
      <c r="N231" s="106">
        <v>1783400</v>
      </c>
      <c r="O231" s="141"/>
    </row>
    <row r="232" spans="1:17" s="24" customFormat="1" ht="12.75" customHeight="1">
      <c r="A232" s="316"/>
      <c r="B232" s="324"/>
      <c r="C232" s="235"/>
      <c r="D232" s="235"/>
      <c r="E232" s="279"/>
      <c r="F232" s="216"/>
      <c r="G232" s="68"/>
      <c r="H232" s="39"/>
      <c r="I232" s="40"/>
      <c r="J232" s="44"/>
      <c r="K232" s="44"/>
      <c r="L232" s="37"/>
      <c r="M232" s="38"/>
      <c r="N232" s="179">
        <f>SUM(N230:N231)</f>
        <v>1783400</v>
      </c>
      <c r="O232" s="141"/>
      <c r="Q232" s="224"/>
    </row>
    <row r="233" spans="1:17" s="24" customFormat="1" ht="12.75" customHeight="1">
      <c r="A233" s="295"/>
      <c r="B233" s="325"/>
      <c r="C233" s="232" t="s">
        <v>13</v>
      </c>
      <c r="D233" s="236"/>
      <c r="E233" s="67">
        <f t="shared" si="21"/>
        <v>90000000</v>
      </c>
      <c r="F233" s="66"/>
      <c r="G233" s="66"/>
      <c r="H233" s="31"/>
      <c r="I233" s="32"/>
      <c r="J233" s="230"/>
      <c r="K233" s="230"/>
      <c r="L233" s="56"/>
      <c r="M233" s="57"/>
      <c r="N233" s="179">
        <v>90000000</v>
      </c>
      <c r="O233" s="141"/>
    </row>
    <row r="234" spans="1:17" s="24" customFormat="1" ht="12.95" customHeight="1">
      <c r="A234" s="294" t="s">
        <v>143</v>
      </c>
      <c r="B234" s="323" t="s">
        <v>143</v>
      </c>
      <c r="C234" s="323" t="s">
        <v>143</v>
      </c>
      <c r="D234" s="324"/>
      <c r="E234" s="278">
        <f>N239</f>
        <v>201785000</v>
      </c>
      <c r="F234" s="22" t="s">
        <v>146</v>
      </c>
      <c r="G234" s="22"/>
      <c r="H234" s="35">
        <v>3000000</v>
      </c>
      <c r="I234" s="175"/>
      <c r="J234" s="36"/>
      <c r="K234" s="175" t="s">
        <v>2</v>
      </c>
      <c r="L234" s="228">
        <v>17</v>
      </c>
      <c r="M234" s="38" t="s">
        <v>51</v>
      </c>
      <c r="N234" s="106">
        <v>51000000</v>
      </c>
      <c r="O234" s="141"/>
    </row>
    <row r="235" spans="1:17" s="24" customFormat="1" ht="12.75" customHeight="1">
      <c r="A235" s="316"/>
      <c r="B235" s="324"/>
      <c r="C235" s="324"/>
      <c r="D235" s="324"/>
      <c r="E235" s="278"/>
      <c r="F235" s="22" t="s">
        <v>147</v>
      </c>
      <c r="G235" s="22"/>
      <c r="H235" s="35">
        <v>1000000</v>
      </c>
      <c r="I235" s="175"/>
      <c r="J235" s="36"/>
      <c r="K235" s="175" t="s">
        <v>2</v>
      </c>
      <c r="L235" s="228">
        <v>17</v>
      </c>
      <c r="M235" s="38" t="s">
        <v>51</v>
      </c>
      <c r="N235" s="106">
        <v>17000000</v>
      </c>
      <c r="O235" s="141"/>
    </row>
    <row r="236" spans="1:17" s="24" customFormat="1" ht="12.95" customHeight="1">
      <c r="A236" s="316"/>
      <c r="B236" s="324"/>
      <c r="C236" s="324"/>
      <c r="D236" s="324"/>
      <c r="E236" s="278"/>
      <c r="F236" s="22" t="s">
        <v>245</v>
      </c>
      <c r="G236" s="22"/>
      <c r="H236" s="35"/>
      <c r="I236" s="175"/>
      <c r="J236" s="36"/>
      <c r="K236" s="38"/>
      <c r="L236" s="228"/>
      <c r="M236" s="38"/>
      <c r="N236" s="106">
        <v>10000000</v>
      </c>
      <c r="O236" s="141"/>
    </row>
    <row r="237" spans="1:17" s="24" customFormat="1" ht="12.95" customHeight="1">
      <c r="A237" s="316"/>
      <c r="B237" s="324"/>
      <c r="C237" s="324"/>
      <c r="D237" s="324"/>
      <c r="E237" s="278"/>
      <c r="F237" s="21" t="s">
        <v>264</v>
      </c>
      <c r="G237" s="22"/>
      <c r="H237" s="35"/>
      <c r="I237" s="175"/>
      <c r="J237" s="36"/>
      <c r="K237" s="38"/>
      <c r="L237" s="228"/>
      <c r="M237" s="38"/>
      <c r="N237" s="106">
        <v>118785000</v>
      </c>
      <c r="O237" s="141"/>
    </row>
    <row r="238" spans="1:17" s="24" customFormat="1" ht="12.95" customHeight="1">
      <c r="A238" s="316"/>
      <c r="B238" s="324"/>
      <c r="C238" s="324"/>
      <c r="D238" s="324"/>
      <c r="E238" s="278"/>
      <c r="F238" s="22" t="s">
        <v>230</v>
      </c>
      <c r="G238" s="22"/>
      <c r="H238" s="35"/>
      <c r="I238" s="175"/>
      <c r="J238" s="36"/>
      <c r="K238" s="38"/>
      <c r="L238" s="228"/>
      <c r="M238" s="38"/>
      <c r="N238" s="106">
        <v>5000000</v>
      </c>
      <c r="O238" s="141"/>
    </row>
    <row r="239" spans="1:17" s="24" customFormat="1" ht="12.75" customHeight="1">
      <c r="A239" s="295"/>
      <c r="B239" s="325"/>
      <c r="C239" s="325"/>
      <c r="D239" s="325"/>
      <c r="E239" s="279"/>
      <c r="F239" s="22"/>
      <c r="G239" s="22"/>
      <c r="H239" s="35"/>
      <c r="I239" s="175"/>
      <c r="J239" s="23"/>
      <c r="K239" s="23"/>
      <c r="L239" s="37" t="s">
        <v>52</v>
      </c>
      <c r="M239" s="38"/>
      <c r="N239" s="179">
        <f>SUM(N234:N238)</f>
        <v>201785000</v>
      </c>
      <c r="O239" s="141"/>
    </row>
    <row r="240" spans="1:17" s="24" customFormat="1" ht="12.95" customHeight="1">
      <c r="A240" s="303" t="s">
        <v>148</v>
      </c>
      <c r="B240" s="291" t="s">
        <v>148</v>
      </c>
      <c r="C240" s="303" t="s">
        <v>148</v>
      </c>
      <c r="D240" s="291"/>
      <c r="E240" s="307">
        <f>N245</f>
        <v>574957790</v>
      </c>
      <c r="F240" s="18" t="s">
        <v>149</v>
      </c>
      <c r="G240" s="19"/>
      <c r="H240" s="45"/>
      <c r="I240" s="52"/>
      <c r="J240" s="20"/>
      <c r="K240" s="20"/>
      <c r="L240" s="20"/>
      <c r="M240" s="19"/>
      <c r="N240" s="106">
        <v>350000000</v>
      </c>
      <c r="O240" s="141"/>
    </row>
    <row r="241" spans="1:15" s="24" customFormat="1" ht="12.95" customHeight="1">
      <c r="A241" s="303"/>
      <c r="B241" s="291"/>
      <c r="C241" s="303"/>
      <c r="D241" s="291"/>
      <c r="E241" s="284"/>
      <c r="F241" s="21" t="s">
        <v>150</v>
      </c>
      <c r="G241" s="22"/>
      <c r="H241" s="35"/>
      <c r="I241" s="175"/>
      <c r="J241" s="23"/>
      <c r="K241" s="23"/>
      <c r="L241" s="23"/>
      <c r="M241" s="22"/>
      <c r="N241" s="106">
        <v>121060870</v>
      </c>
      <c r="O241" s="141"/>
    </row>
    <row r="242" spans="1:15" s="24" customFormat="1" ht="12.95" customHeight="1">
      <c r="A242" s="303"/>
      <c r="B242" s="291"/>
      <c r="C242" s="303"/>
      <c r="D242" s="291"/>
      <c r="E242" s="284"/>
      <c r="F242" s="241" t="s">
        <v>151</v>
      </c>
      <c r="G242" s="22"/>
      <c r="H242" s="35"/>
      <c r="I242" s="175"/>
      <c r="J242" s="23"/>
      <c r="K242" s="23"/>
      <c r="L242" s="23"/>
      <c r="M242" s="22"/>
      <c r="N242" s="106">
        <v>97000000</v>
      </c>
      <c r="O242" s="141"/>
    </row>
    <row r="243" spans="1:15" s="24" customFormat="1" ht="12.95" customHeight="1">
      <c r="A243" s="303"/>
      <c r="B243" s="291"/>
      <c r="C243" s="303"/>
      <c r="D243" s="291"/>
      <c r="E243" s="284"/>
      <c r="F243" s="21" t="s">
        <v>152</v>
      </c>
      <c r="G243" s="22"/>
      <c r="H243" s="35"/>
      <c r="I243" s="175"/>
      <c r="J243" s="23"/>
      <c r="K243" s="23"/>
      <c r="L243" s="23"/>
      <c r="M243" s="22"/>
      <c r="N243" s="106">
        <v>5896920</v>
      </c>
      <c r="O243" s="141"/>
    </row>
    <row r="244" spans="1:15" s="24" customFormat="1" ht="12.95" customHeight="1">
      <c r="A244" s="303"/>
      <c r="B244" s="291"/>
      <c r="C244" s="303"/>
      <c r="D244" s="291"/>
      <c r="E244" s="284"/>
      <c r="F244" s="21" t="s">
        <v>153</v>
      </c>
      <c r="G244" s="22"/>
      <c r="H244" s="35"/>
      <c r="I244" s="175"/>
      <c r="J244" s="23"/>
      <c r="K244" s="23"/>
      <c r="L244" s="23"/>
      <c r="M244" s="22"/>
      <c r="N244" s="106">
        <v>1000000</v>
      </c>
      <c r="O244" s="141"/>
    </row>
    <row r="245" spans="1:15" s="24" customFormat="1" ht="12.95" customHeight="1">
      <c r="A245" s="303"/>
      <c r="B245" s="291"/>
      <c r="C245" s="303"/>
      <c r="D245" s="291"/>
      <c r="E245" s="284"/>
      <c r="F245" s="69"/>
      <c r="G245" s="68"/>
      <c r="H245" s="39"/>
      <c r="I245" s="40"/>
      <c r="J245" s="44"/>
      <c r="K245" s="44"/>
      <c r="L245" s="43" t="s">
        <v>52</v>
      </c>
      <c r="M245" s="42"/>
      <c r="N245" s="179">
        <f>SUM(N240:N244)</f>
        <v>574957790</v>
      </c>
      <c r="O245" s="141"/>
    </row>
    <row r="246" spans="1:15" s="24" customFormat="1" ht="12.95" customHeight="1">
      <c r="A246" s="303" t="s">
        <v>186</v>
      </c>
      <c r="B246" s="291" t="s">
        <v>186</v>
      </c>
      <c r="C246" s="291" t="s">
        <v>186</v>
      </c>
      <c r="D246" s="291"/>
      <c r="E246" s="307">
        <f>N247</f>
        <v>0</v>
      </c>
      <c r="F246" s="18"/>
      <c r="G246" s="19"/>
      <c r="H246" s="45"/>
      <c r="I246" s="52"/>
      <c r="J246" s="20"/>
      <c r="K246" s="20"/>
      <c r="L246" s="20"/>
      <c r="M246" s="19"/>
      <c r="N246" s="106"/>
      <c r="O246" s="141"/>
    </row>
    <row r="247" spans="1:15" s="24" customFormat="1" ht="12.95" customHeight="1">
      <c r="A247" s="303"/>
      <c r="B247" s="291"/>
      <c r="C247" s="291"/>
      <c r="D247" s="291"/>
      <c r="E247" s="284"/>
      <c r="F247" s="69"/>
      <c r="G247" s="68"/>
      <c r="H247" s="39"/>
      <c r="I247" s="40"/>
      <c r="J247" s="44"/>
      <c r="K247" s="44"/>
      <c r="L247" s="43" t="s">
        <v>52</v>
      </c>
      <c r="M247" s="42"/>
      <c r="N247" s="179">
        <f>SUM(N246:N246)</f>
        <v>0</v>
      </c>
      <c r="O247" s="141"/>
    </row>
    <row r="248" spans="1:15" s="24" customFormat="1" ht="12.95" customHeight="1">
      <c r="A248" s="236" t="s">
        <v>38</v>
      </c>
      <c r="B248" s="233" t="s">
        <v>38</v>
      </c>
      <c r="C248" s="236" t="s">
        <v>38</v>
      </c>
      <c r="D248" s="233"/>
      <c r="E248" s="67">
        <f>N248</f>
        <v>1000000</v>
      </c>
      <c r="F248" s="68"/>
      <c r="G248" s="68"/>
      <c r="H248" s="39"/>
      <c r="I248" s="40"/>
      <c r="J248" s="44"/>
      <c r="K248" s="44"/>
      <c r="L248" s="43" t="s">
        <v>52</v>
      </c>
      <c r="M248" s="42"/>
      <c r="N248" s="179">
        <v>1000000</v>
      </c>
      <c r="O248" s="141"/>
    </row>
    <row r="249" spans="1:15" s="24" customFormat="1" ht="12.95" customHeight="1">
      <c r="A249" s="231" t="s">
        <v>154</v>
      </c>
      <c r="B249" s="30" t="s">
        <v>154</v>
      </c>
      <c r="C249" s="236" t="s">
        <v>154</v>
      </c>
      <c r="D249" s="236"/>
      <c r="E249" s="67">
        <f>N249</f>
        <v>10000000</v>
      </c>
      <c r="F249" s="68"/>
      <c r="G249" s="68"/>
      <c r="H249" s="39"/>
      <c r="I249" s="40"/>
      <c r="J249" s="44"/>
      <c r="K249" s="44"/>
      <c r="L249" s="43" t="s">
        <v>52</v>
      </c>
      <c r="M249" s="42"/>
      <c r="N249" s="179">
        <v>10000000</v>
      </c>
      <c r="O249" s="141"/>
    </row>
    <row r="250" spans="1:15" s="25" customFormat="1" ht="12.95" customHeight="1">
      <c r="A250" s="323" t="s">
        <v>155</v>
      </c>
      <c r="B250" s="323" t="s">
        <v>155</v>
      </c>
      <c r="C250" s="232"/>
      <c r="D250" s="236"/>
      <c r="E250" s="112">
        <f>E251+E252</f>
        <v>20000000</v>
      </c>
      <c r="F250" s="113"/>
      <c r="G250" s="113"/>
      <c r="H250" s="114"/>
      <c r="I250" s="115"/>
      <c r="J250" s="116"/>
      <c r="K250" s="116"/>
      <c r="L250" s="117"/>
      <c r="M250" s="118"/>
      <c r="N250" s="249">
        <f>SUM(N251:N252)</f>
        <v>20000000</v>
      </c>
      <c r="O250" s="250"/>
    </row>
    <row r="251" spans="1:15" s="25" customFormat="1" ht="12.95" customHeight="1">
      <c r="A251" s="324"/>
      <c r="B251" s="324"/>
      <c r="C251" s="232" t="s">
        <v>156</v>
      </c>
      <c r="D251" s="236"/>
      <c r="E251" s="112">
        <f>N251</f>
        <v>10000000</v>
      </c>
      <c r="F251" s="113"/>
      <c r="G251" s="113"/>
      <c r="H251" s="114"/>
      <c r="I251" s="115"/>
      <c r="J251" s="116"/>
      <c r="K251" s="116"/>
      <c r="L251" s="117" t="s">
        <v>52</v>
      </c>
      <c r="M251" s="118"/>
      <c r="N251" s="119">
        <v>10000000</v>
      </c>
      <c r="O251" s="250"/>
    </row>
    <row r="252" spans="1:15" s="25" customFormat="1" ht="12.95" customHeight="1">
      <c r="A252" s="325"/>
      <c r="B252" s="325"/>
      <c r="C252" s="232" t="s">
        <v>157</v>
      </c>
      <c r="D252" s="236"/>
      <c r="E252" s="112">
        <f>N252</f>
        <v>10000000</v>
      </c>
      <c r="F252" s="113"/>
      <c r="G252" s="113"/>
      <c r="H252" s="114"/>
      <c r="I252" s="115"/>
      <c r="J252" s="116"/>
      <c r="K252" s="116"/>
      <c r="L252" s="117" t="s">
        <v>52</v>
      </c>
      <c r="M252" s="118"/>
      <c r="N252" s="119">
        <v>10000000</v>
      </c>
      <c r="O252" s="250"/>
    </row>
    <row r="253" spans="1:15" s="24" customFormat="1">
      <c r="A253" s="64"/>
      <c r="C253" s="25"/>
      <c r="D253" s="25"/>
      <c r="E253" s="64"/>
      <c r="F253" s="64"/>
      <c r="G253" s="64"/>
      <c r="H253" s="26"/>
      <c r="I253" s="27"/>
      <c r="J253" s="28"/>
      <c r="K253" s="28"/>
      <c r="L253" s="28"/>
      <c r="M253" s="64"/>
      <c r="N253" s="110"/>
      <c r="O253" s="141"/>
    </row>
    <row r="254" spans="1:15" s="24" customFormat="1">
      <c r="A254" s="64"/>
      <c r="C254" s="25"/>
      <c r="D254" s="25"/>
      <c r="E254" s="64"/>
      <c r="F254" s="64"/>
      <c r="G254" s="64"/>
      <c r="H254" s="26"/>
      <c r="I254" s="27"/>
      <c r="J254" s="28"/>
      <c r="K254" s="28"/>
      <c r="L254" s="28"/>
      <c r="M254" s="64"/>
      <c r="N254" s="110"/>
      <c r="O254" s="141"/>
    </row>
    <row r="255" spans="1:15" s="24" customFormat="1">
      <c r="A255" s="64"/>
      <c r="C255" s="25"/>
      <c r="D255" s="25"/>
      <c r="E255" s="64"/>
      <c r="F255" s="64"/>
      <c r="G255" s="64"/>
      <c r="H255" s="26"/>
      <c r="I255" s="27"/>
      <c r="J255" s="28"/>
      <c r="K255" s="28"/>
      <c r="L255" s="28"/>
      <c r="M255" s="64"/>
      <c r="N255" s="110"/>
      <c r="O255" s="141"/>
    </row>
    <row r="256" spans="1:15" s="24" customFormat="1">
      <c r="A256" s="64"/>
      <c r="C256" s="25"/>
      <c r="D256" s="25"/>
      <c r="E256" s="64"/>
      <c r="F256" s="64"/>
      <c r="G256" s="64"/>
      <c r="H256" s="26"/>
      <c r="I256" s="27"/>
      <c r="J256" s="28"/>
      <c r="K256" s="28"/>
      <c r="L256" s="28"/>
      <c r="M256" s="64"/>
      <c r="N256" s="110"/>
      <c r="O256" s="141"/>
    </row>
    <row r="257" spans="6:14">
      <c r="F257" s="71"/>
      <c r="G257" s="58"/>
      <c r="H257" s="71"/>
      <c r="I257" s="71"/>
      <c r="J257" s="64"/>
      <c r="K257" s="71"/>
      <c r="L257" s="71"/>
      <c r="M257" s="71"/>
      <c r="N257" s="109"/>
    </row>
    <row r="258" spans="6:14">
      <c r="F258" s="71"/>
      <c r="G258" s="58"/>
      <c r="H258" s="71"/>
      <c r="I258" s="71"/>
      <c r="J258" s="64"/>
      <c r="K258" s="71"/>
      <c r="L258" s="71"/>
      <c r="M258" s="71"/>
      <c r="N258" s="109"/>
    </row>
    <row r="259" spans="6:14">
      <c r="F259" s="71"/>
      <c r="G259" s="58"/>
      <c r="H259" s="71"/>
      <c r="I259" s="71"/>
      <c r="J259" s="64"/>
      <c r="K259" s="71"/>
      <c r="L259" s="71"/>
      <c r="M259" s="71"/>
      <c r="N259" s="109"/>
    </row>
    <row r="260" spans="6:14">
      <c r="F260" s="71"/>
      <c r="G260" s="58"/>
      <c r="H260" s="71"/>
      <c r="I260" s="71"/>
      <c r="J260" s="64"/>
      <c r="K260" s="71"/>
      <c r="L260" s="71"/>
      <c r="M260" s="71"/>
      <c r="N260" s="109"/>
    </row>
  </sheetData>
  <mergeCells count="107">
    <mergeCell ref="A250:A252"/>
    <mergeCell ref="B250:B252"/>
    <mergeCell ref="A246:A247"/>
    <mergeCell ref="B246:B247"/>
    <mergeCell ref="C246:C247"/>
    <mergeCell ref="D246:D247"/>
    <mergeCell ref="E246:E247"/>
    <mergeCell ref="E215:E217"/>
    <mergeCell ref="A234:A239"/>
    <mergeCell ref="B234:B239"/>
    <mergeCell ref="C234:C239"/>
    <mergeCell ref="D234:D239"/>
    <mergeCell ref="E234:E239"/>
    <mergeCell ref="A240:A245"/>
    <mergeCell ref="B240:B245"/>
    <mergeCell ref="C240:C245"/>
    <mergeCell ref="D240:D245"/>
    <mergeCell ref="E240:E245"/>
    <mergeCell ref="A121:A233"/>
    <mergeCell ref="B122:B233"/>
    <mergeCell ref="C123:C152"/>
    <mergeCell ref="E123:E124"/>
    <mergeCell ref="C179:C182"/>
    <mergeCell ref="E179:E182"/>
    <mergeCell ref="C183:C188"/>
    <mergeCell ref="E183:E188"/>
    <mergeCell ref="C189:C194"/>
    <mergeCell ref="E189:E194"/>
    <mergeCell ref="C195:C209"/>
    <mergeCell ref="E195:E209"/>
    <mergeCell ref="C159:C166"/>
    <mergeCell ref="E159:E166"/>
    <mergeCell ref="C167:C173"/>
    <mergeCell ref="E168:E169"/>
    <mergeCell ref="E170:E171"/>
    <mergeCell ref="E172:E173"/>
    <mergeCell ref="C174:C178"/>
    <mergeCell ref="F174:J174"/>
    <mergeCell ref="E175:E177"/>
    <mergeCell ref="E82:E97"/>
    <mergeCell ref="C98:C100"/>
    <mergeCell ref="D98:D100"/>
    <mergeCell ref="E98:E100"/>
    <mergeCell ref="C101:C103"/>
    <mergeCell ref="D101:D103"/>
    <mergeCell ref="E101:E103"/>
    <mergeCell ref="E139:E145"/>
    <mergeCell ref="E146:E152"/>
    <mergeCell ref="C153:C158"/>
    <mergeCell ref="E153:E158"/>
    <mergeCell ref="E125:E131"/>
    <mergeCell ref="E132:E138"/>
    <mergeCell ref="A105:A120"/>
    <mergeCell ref="B106:B120"/>
    <mergeCell ref="C106:C107"/>
    <mergeCell ref="D106:D107"/>
    <mergeCell ref="E106:E107"/>
    <mergeCell ref="C108:C111"/>
    <mergeCell ref="D108:D111"/>
    <mergeCell ref="E108:E111"/>
    <mergeCell ref="C112:C120"/>
    <mergeCell ref="D112:D120"/>
    <mergeCell ref="E112:E120"/>
    <mergeCell ref="B31:B55"/>
    <mergeCell ref="C31:C35"/>
    <mergeCell ref="D31:D35"/>
    <mergeCell ref="E31:E35"/>
    <mergeCell ref="C36:C37"/>
    <mergeCell ref="D36:D37"/>
    <mergeCell ref="E36:E37"/>
    <mergeCell ref="C38:C55"/>
    <mergeCell ref="D38:D55"/>
    <mergeCell ref="E38:E55"/>
    <mergeCell ref="D60:D77"/>
    <mergeCell ref="E60:E77"/>
    <mergeCell ref="C78:C81"/>
    <mergeCell ref="D78:D81"/>
    <mergeCell ref="E78:E81"/>
    <mergeCell ref="C82:C97"/>
    <mergeCell ref="D82:D97"/>
    <mergeCell ref="C18:C29"/>
    <mergeCell ref="D18:D29"/>
    <mergeCell ref="E18:E29"/>
    <mergeCell ref="E230:E232"/>
    <mergeCell ref="E219:E221"/>
    <mergeCell ref="E223:E225"/>
    <mergeCell ref="J13:L13"/>
    <mergeCell ref="J14:L14"/>
    <mergeCell ref="J15:L15"/>
    <mergeCell ref="J16:L16"/>
    <mergeCell ref="A3:D3"/>
    <mergeCell ref="A5:A103"/>
    <mergeCell ref="B6:B29"/>
    <mergeCell ref="C6:C10"/>
    <mergeCell ref="D6:D10"/>
    <mergeCell ref="E6:E10"/>
    <mergeCell ref="C11:C12"/>
    <mergeCell ref="D11:D12"/>
    <mergeCell ref="E11:E12"/>
    <mergeCell ref="C13:C17"/>
    <mergeCell ref="D13:D17"/>
    <mergeCell ref="E13:E17"/>
    <mergeCell ref="B57:B103"/>
    <mergeCell ref="C57:C59"/>
    <mergeCell ref="D57:D59"/>
    <mergeCell ref="E57:E59"/>
    <mergeCell ref="C60:C77"/>
  </mergeCells>
  <phoneticPr fontId="2" type="noConversion"/>
  <printOptions horizontalCentered="1"/>
  <pageMargins left="0.39370078740157483" right="0" top="0.39370078740157483" bottom="0.39370078740157483" header="0" footer="0"/>
  <pageSetup paperSize="9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2020예산서</vt:lpstr>
      <vt:lpstr>세입</vt:lpstr>
      <vt:lpstr>세출</vt:lpstr>
      <vt:lpstr>'2020예산서'!Print_Area</vt:lpstr>
      <vt:lpstr>세입!Print_Area</vt:lpstr>
      <vt:lpstr>세출!Print_Titles</vt:lpstr>
    </vt:vector>
  </TitlesOfParts>
  <Company>사무국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최지영</cp:lastModifiedBy>
  <cp:lastPrinted>2020-03-24T07:21:40Z</cp:lastPrinted>
  <dcterms:created xsi:type="dcterms:W3CDTF">2011-01-18T06:46:21Z</dcterms:created>
  <dcterms:modified xsi:type="dcterms:W3CDTF">2021-01-14T11:44:19Z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D:\법인\법인\2018년도\2018 예산\2018 예산\2018 예산가안_양은영_180201.xlsx</vt:lpwstr>
  </property>
</Properties>
</file>