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0" yWindow="150" windowWidth="28800" windowHeight="12450"/>
  </bookViews>
  <sheets>
    <sheet name="2019 예산서" sheetId="5" r:id="rId1"/>
    <sheet name="세입" sheetId="3" r:id="rId2"/>
    <sheet name="세출" sheetId="1" r:id="rId3"/>
  </sheets>
  <definedNames>
    <definedName name="_xlnm._FilterDatabase" localSheetId="2" hidden="1">세출!$A$2:$P$2</definedName>
    <definedName name="_xlnm.Print_Area" localSheetId="0">'2019 예산서'!$A$1:$L$17</definedName>
    <definedName name="_xlnm.Print_Area" localSheetId="1">세입!$A$1:$G$41</definedName>
    <definedName name="_xlnm.Print_Titles" localSheetId="2">세출!$2:$2</definedName>
  </definedNames>
  <calcPr calcId="144525"/>
</workbook>
</file>

<file path=xl/calcChain.xml><?xml version="1.0" encoding="utf-8"?>
<calcChain xmlns="http://schemas.openxmlformats.org/spreadsheetml/2006/main">
  <c r="K6" i="5" l="1"/>
  <c r="J6" i="5"/>
  <c r="L16" i="5"/>
  <c r="L15" i="5"/>
  <c r="L14" i="5"/>
  <c r="L13" i="5"/>
  <c r="L12" i="5"/>
  <c r="L11" i="5"/>
  <c r="L10" i="5"/>
  <c r="L9" i="5"/>
  <c r="L8" i="5"/>
  <c r="K7" i="5"/>
  <c r="J7" i="5"/>
  <c r="F16" i="5"/>
  <c r="F15" i="5"/>
  <c r="F14" i="5"/>
  <c r="F13" i="5"/>
  <c r="F12" i="5"/>
  <c r="F11" i="5"/>
  <c r="F10" i="5"/>
  <c r="F9" i="5"/>
  <c r="F8" i="5"/>
  <c r="E7" i="5"/>
  <c r="F7" i="5" s="1"/>
  <c r="D7" i="5"/>
  <c r="D6" i="5" s="1"/>
  <c r="L7" i="5" l="1"/>
  <c r="L6" i="5"/>
  <c r="E6" i="5"/>
  <c r="F6" i="5" s="1"/>
  <c r="N119" i="1"/>
  <c r="E119" i="1"/>
  <c r="E217" i="1" l="1"/>
  <c r="N219" i="1"/>
  <c r="N35" i="1"/>
  <c r="N27" i="1"/>
  <c r="E230" i="1" l="1"/>
  <c r="E229" i="1"/>
  <c r="N233" i="1"/>
  <c r="E231" i="1" s="1"/>
  <c r="E228" i="1" l="1"/>
  <c r="E226" i="1"/>
  <c r="E225" i="1"/>
  <c r="E224" i="1"/>
  <c r="N178" i="1" l="1"/>
  <c r="N93" i="1"/>
  <c r="N25" i="1" l="1"/>
  <c r="N24" i="1"/>
  <c r="N23" i="1"/>
  <c r="N22" i="1"/>
  <c r="N21" i="1"/>
  <c r="N20" i="1"/>
  <c r="N19" i="1"/>
  <c r="N18" i="1"/>
  <c r="N17" i="1"/>
  <c r="N28" i="1" l="1"/>
  <c r="E17" i="1" s="1"/>
  <c r="N240" i="1"/>
  <c r="E227" i="1" l="1"/>
  <c r="N41" i="1"/>
  <c r="N40" i="1"/>
  <c r="N223" i="1"/>
  <c r="E221" i="1" l="1"/>
  <c r="N186" i="1"/>
  <c r="N185" i="1" l="1"/>
  <c r="N193" i="1" l="1"/>
  <c r="E216" i="1" l="1"/>
  <c r="N179" i="1" l="1"/>
  <c r="N177" i="1"/>
  <c r="N173" i="1"/>
  <c r="N172" i="1"/>
  <c r="N169" i="1"/>
  <c r="N167" i="1"/>
  <c r="N165" i="1"/>
  <c r="N113" i="1"/>
  <c r="N114" i="1"/>
  <c r="N115" i="1"/>
  <c r="N116" i="1"/>
  <c r="N112" i="1"/>
  <c r="N110" i="1"/>
  <c r="N104" i="1"/>
  <c r="N108" i="1"/>
  <c r="N107" i="1"/>
  <c r="N106" i="1"/>
  <c r="N100" i="1"/>
  <c r="N99" i="1"/>
  <c r="N97" i="1"/>
  <c r="N96" i="1"/>
  <c r="N201" i="1"/>
  <c r="N200" i="1"/>
  <c r="N206" i="1" s="1"/>
  <c r="N194" i="1"/>
  <c r="N192" i="1"/>
  <c r="N149" i="1"/>
  <c r="N148" i="1"/>
  <c r="N142" i="1"/>
  <c r="N141" i="1"/>
  <c r="N135" i="1"/>
  <c r="N134" i="1"/>
  <c r="N128" i="1"/>
  <c r="N127" i="1"/>
  <c r="N83" i="1"/>
  <c r="N84" i="1"/>
  <c r="N85" i="1"/>
  <c r="N86" i="1"/>
  <c r="N87" i="1"/>
  <c r="N88" i="1"/>
  <c r="N89" i="1"/>
  <c r="N90" i="1"/>
  <c r="N91" i="1"/>
  <c r="N92" i="1"/>
  <c r="N94" i="1"/>
  <c r="N82" i="1"/>
  <c r="N81" i="1"/>
  <c r="N79" i="1"/>
  <c r="N78" i="1"/>
  <c r="N77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59" i="1"/>
  <c r="N57" i="1"/>
  <c r="N56" i="1"/>
  <c r="N51" i="1"/>
  <c r="N48" i="1"/>
  <c r="N53" i="1"/>
  <c r="N52" i="1"/>
  <c r="N50" i="1"/>
  <c r="N49" i="1"/>
  <c r="N46" i="1"/>
  <c r="N45" i="1"/>
  <c r="N44" i="1"/>
  <c r="N43" i="1"/>
  <c r="N38" i="1"/>
  <c r="N39" i="1"/>
  <c r="N32" i="1"/>
  <c r="N30" i="1"/>
  <c r="N31" i="1"/>
  <c r="N33" i="1"/>
  <c r="N207" i="1" l="1"/>
  <c r="E193" i="1" s="1"/>
  <c r="N95" i="1"/>
  <c r="N37" i="1"/>
  <c r="N120" i="1"/>
  <c r="N111" i="1"/>
  <c r="N121" i="1"/>
  <c r="N8" i="1"/>
  <c r="N7" i="1"/>
  <c r="N6" i="1"/>
  <c r="G25" i="3"/>
  <c r="G30" i="3" s="1"/>
  <c r="G17" i="3"/>
  <c r="N210" i="1" l="1"/>
  <c r="G41" i="3"/>
  <c r="G39" i="3"/>
  <c r="G34" i="3"/>
  <c r="G32" i="3"/>
  <c r="G16" i="3"/>
  <c r="G10" i="3"/>
  <c r="G7" i="3"/>
  <c r="N251" i="1"/>
  <c r="N248" i="1"/>
  <c r="N246" i="1"/>
  <c r="E241" i="1" s="1"/>
  <c r="N215" i="1"/>
  <c r="N180" i="1"/>
  <c r="N175" i="1"/>
  <c r="E172" i="1" s="1"/>
  <c r="N170" i="1"/>
  <c r="E169" i="1" s="1"/>
  <c r="N168" i="1"/>
  <c r="E167" i="1" s="1"/>
  <c r="N166" i="1"/>
  <c r="E165" i="1" s="1"/>
  <c r="N163" i="1"/>
  <c r="N162" i="1"/>
  <c r="N155" i="1"/>
  <c r="N154" i="1"/>
  <c r="N117" i="1"/>
  <c r="E110" i="1" s="1"/>
  <c r="N109" i="1"/>
  <c r="E106" i="1" s="1"/>
  <c r="N105" i="1"/>
  <c r="N101" i="1"/>
  <c r="E99" i="1" s="1"/>
  <c r="N98" i="1"/>
  <c r="E96" i="1" s="1"/>
  <c r="N80" i="1"/>
  <c r="N76" i="1"/>
  <c r="N58" i="1"/>
  <c r="E56" i="1" s="1"/>
  <c r="N47" i="1"/>
  <c r="N42" i="1"/>
  <c r="N36" i="1"/>
  <c r="E35" i="1" s="1"/>
  <c r="N34" i="1"/>
  <c r="E30" i="1" s="1"/>
  <c r="N9" i="1"/>
  <c r="E253" i="1"/>
  <c r="E252" i="1"/>
  <c r="E250" i="1"/>
  <c r="E249" i="1"/>
  <c r="E234" i="1"/>
  <c r="E220" i="1"/>
  <c r="E212" i="1"/>
  <c r="E211" i="1"/>
  <c r="E209" i="1"/>
  <c r="E208" i="1"/>
  <c r="E187" i="1"/>
  <c r="E176" i="1"/>
  <c r="E143" i="1"/>
  <c r="E136" i="1"/>
  <c r="E129" i="1"/>
  <c r="E122" i="1"/>
  <c r="E120" i="1"/>
  <c r="G3" i="3" l="1"/>
  <c r="E213" i="1"/>
  <c r="E171" i="1"/>
  <c r="E177" i="1"/>
  <c r="H10" i="1"/>
  <c r="N10" i="1" s="1"/>
  <c r="N11" i="1" s="1"/>
  <c r="E10" i="1" s="1"/>
  <c r="E156" i="1"/>
  <c r="E251" i="1"/>
  <c r="E150" i="1"/>
  <c r="N103" i="1"/>
  <c r="E104" i="1"/>
  <c r="E103" i="1" s="1"/>
  <c r="E102" i="1" s="1"/>
  <c r="E210" i="1"/>
  <c r="E247" i="1"/>
  <c r="E235" i="1"/>
  <c r="E81" i="1"/>
  <c r="E77" i="1"/>
  <c r="E59" i="1"/>
  <c r="E6" i="1"/>
  <c r="H13" i="1"/>
  <c r="N13" i="1" s="1"/>
  <c r="H14" i="1"/>
  <c r="N14" i="1" s="1"/>
  <c r="H12" i="1"/>
  <c r="N12" i="1" s="1"/>
  <c r="H15" i="1"/>
  <c r="N15" i="1" s="1"/>
  <c r="N164" i="1"/>
  <c r="N171" i="1"/>
  <c r="E181" i="1"/>
  <c r="E164" i="1"/>
  <c r="N102" i="1"/>
  <c r="N55" i="1"/>
  <c r="N54" i="1"/>
  <c r="N29" i="1" s="1"/>
  <c r="E118" i="1" l="1"/>
  <c r="N118" i="1"/>
  <c r="N16" i="1"/>
  <c r="N5" i="1" s="1"/>
  <c r="E55" i="1"/>
  <c r="E37" i="1"/>
  <c r="E29" i="1" s="1"/>
  <c r="E12" i="1" l="1"/>
  <c r="E5" i="1" s="1"/>
  <c r="E4" i="1" s="1"/>
  <c r="E3" i="1" s="1"/>
  <c r="N4" i="1"/>
  <c r="N3" i="1" s="1"/>
  <c r="D40" i="3"/>
  <c r="D35" i="3"/>
  <c r="D33" i="3"/>
  <c r="D31" i="3"/>
  <c r="D17" i="3"/>
  <c r="D11" i="3"/>
  <c r="D8" i="3"/>
  <c r="D4" i="3"/>
  <c r="D3" i="3" l="1"/>
</calcChain>
</file>

<file path=xl/comments1.xml><?xml version="1.0" encoding="utf-8"?>
<comments xmlns="http://schemas.openxmlformats.org/spreadsheetml/2006/main">
  <authors>
    <author>COM-12</author>
  </authors>
  <commentList>
    <comment ref="G9" authorId="0">
      <text>
        <r>
          <rPr>
            <b/>
            <sz val="9"/>
            <color indexed="81"/>
            <rFont val="Tahoma"/>
            <family val="2"/>
          </rPr>
          <t>7</t>
        </r>
        <r>
          <rPr>
            <b/>
            <sz val="9"/>
            <color indexed="81"/>
            <rFont val="돋움"/>
            <family val="3"/>
            <charset val="129"/>
          </rPr>
          <t>억</t>
        </r>
        <r>
          <rPr>
            <b/>
            <sz val="9"/>
            <color indexed="81"/>
            <rFont val="Tahoma"/>
            <family val="2"/>
          </rPr>
          <t xml:space="preserve"> * 0.6 / 11 = 38,181,818</t>
        </r>
        <r>
          <rPr>
            <b/>
            <sz val="9"/>
            <color indexed="81"/>
            <rFont val="돋움"/>
            <family val="3"/>
            <charset val="129"/>
          </rPr>
          <t>원</t>
        </r>
      </text>
    </comment>
    <comment ref="G11" authorId="0">
      <text>
        <r>
          <rPr>
            <b/>
            <sz val="9"/>
            <color indexed="81"/>
            <rFont val="Tahoma"/>
            <family val="2"/>
          </rPr>
          <t>4</t>
        </r>
        <r>
          <rPr>
            <b/>
            <sz val="9"/>
            <color indexed="81"/>
            <rFont val="돋움"/>
            <family val="3"/>
            <charset val="129"/>
          </rPr>
          <t>월에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됨</t>
        </r>
      </text>
    </comment>
    <comment ref="G12" authorId="0">
      <text>
        <r>
          <rPr>
            <b/>
            <sz val="9"/>
            <color indexed="81"/>
            <rFont val="Tahoma"/>
            <family val="2"/>
          </rPr>
          <t>2018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지원금</t>
        </r>
        <r>
          <rPr>
            <b/>
            <sz val="9"/>
            <color indexed="81"/>
            <rFont val="Tahoma"/>
            <family val="2"/>
          </rPr>
          <t xml:space="preserve"> 150,000,000</t>
        </r>
        <r>
          <rPr>
            <b/>
            <sz val="9"/>
            <color indexed="81"/>
            <rFont val="돋움"/>
            <family val="3"/>
            <charset val="129"/>
          </rPr>
          <t xml:space="preserve">원
</t>
        </r>
        <r>
          <rPr>
            <b/>
            <sz val="9"/>
            <color indexed="81"/>
            <rFont val="Tahoma"/>
            <family val="2"/>
          </rPr>
          <t>1</t>
        </r>
        <r>
          <rPr>
            <b/>
            <sz val="9"/>
            <color indexed="81"/>
            <rFont val="돋움"/>
            <family val="3"/>
            <charset val="129"/>
          </rPr>
          <t>차</t>
        </r>
        <r>
          <rPr>
            <b/>
            <sz val="9"/>
            <color indexed="81"/>
            <rFont val="Tahoma"/>
            <family val="2"/>
          </rPr>
          <t xml:space="preserve"> 90,000,000</t>
        </r>
        <r>
          <rPr>
            <b/>
            <sz val="9"/>
            <color indexed="81"/>
            <rFont val="돋움"/>
            <family val="3"/>
            <charset val="129"/>
          </rPr>
          <t>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입금
잔액</t>
        </r>
        <r>
          <rPr>
            <b/>
            <sz val="9"/>
            <color indexed="81"/>
            <rFont val="Tahoma"/>
            <family val="2"/>
          </rPr>
          <t xml:space="preserve"> 60,000,000</t>
        </r>
        <r>
          <rPr>
            <b/>
            <sz val="9"/>
            <color indexed="81"/>
            <rFont val="돋움"/>
            <family val="3"/>
            <charset val="129"/>
          </rPr>
          <t xml:space="preserve">원
</t>
        </r>
        <r>
          <rPr>
            <b/>
            <sz val="9"/>
            <color indexed="81"/>
            <rFont val="Tahoma"/>
            <family val="2"/>
          </rPr>
          <t>2019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지원금</t>
        </r>
        <r>
          <rPr>
            <b/>
            <sz val="9"/>
            <color indexed="81"/>
            <rFont val="Tahoma"/>
            <family val="2"/>
          </rPr>
          <t xml:space="preserve"> 150,000,000</t>
        </r>
        <r>
          <rPr>
            <b/>
            <sz val="9"/>
            <color indexed="81"/>
            <rFont val="돋움"/>
            <family val="3"/>
            <charset val="129"/>
          </rPr>
          <t>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예상</t>
        </r>
      </text>
    </comment>
    <comment ref="G13" authorId="0">
      <text>
        <r>
          <rPr>
            <b/>
            <sz val="9"/>
            <color indexed="81"/>
            <rFont val="Tahoma"/>
            <family val="2"/>
          </rPr>
          <t>2018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지원금</t>
        </r>
        <r>
          <rPr>
            <b/>
            <sz val="9"/>
            <color indexed="81"/>
            <rFont val="Tahoma"/>
            <family val="2"/>
          </rPr>
          <t xml:space="preserve"> 130,000,000</t>
        </r>
        <r>
          <rPr>
            <b/>
            <sz val="9"/>
            <color indexed="81"/>
            <rFont val="돋움"/>
            <family val="3"/>
            <charset val="129"/>
          </rPr>
          <t xml:space="preserve">원
</t>
        </r>
        <r>
          <rPr>
            <b/>
            <sz val="9"/>
            <color indexed="81"/>
            <rFont val="Tahoma"/>
            <family val="2"/>
          </rPr>
          <t>1</t>
        </r>
        <r>
          <rPr>
            <b/>
            <sz val="9"/>
            <color indexed="81"/>
            <rFont val="돋움"/>
            <family val="3"/>
            <charset val="129"/>
          </rPr>
          <t>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입금</t>
        </r>
        <r>
          <rPr>
            <b/>
            <sz val="9"/>
            <color indexed="81"/>
            <rFont val="Tahoma"/>
            <family val="2"/>
          </rPr>
          <t xml:space="preserve"> 70,000,000</t>
        </r>
        <r>
          <rPr>
            <b/>
            <sz val="9"/>
            <color indexed="81"/>
            <rFont val="돋움"/>
            <family val="3"/>
            <charset val="129"/>
          </rPr>
          <t>원
미입금액</t>
        </r>
        <r>
          <rPr>
            <b/>
            <sz val="9"/>
            <color indexed="81"/>
            <rFont val="Tahoma"/>
            <family val="2"/>
          </rPr>
          <t xml:space="preserve"> 60,000,000</t>
        </r>
        <r>
          <rPr>
            <b/>
            <sz val="9"/>
            <color indexed="81"/>
            <rFont val="돋움"/>
            <family val="3"/>
            <charset val="129"/>
          </rPr>
          <t xml:space="preserve">원
</t>
        </r>
        <r>
          <rPr>
            <b/>
            <sz val="9"/>
            <color indexed="81"/>
            <rFont val="Tahoma"/>
            <family val="2"/>
          </rPr>
          <t>2019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지원금</t>
        </r>
        <r>
          <rPr>
            <b/>
            <sz val="9"/>
            <color indexed="81"/>
            <rFont val="Tahoma"/>
            <family val="2"/>
          </rPr>
          <t xml:space="preserve"> 130,000,000
</t>
        </r>
        <r>
          <rPr>
            <b/>
            <sz val="9"/>
            <color indexed="81"/>
            <rFont val="돋움"/>
            <family val="3"/>
            <charset val="129"/>
          </rPr>
          <t>합계</t>
        </r>
        <r>
          <rPr>
            <b/>
            <sz val="9"/>
            <color indexed="81"/>
            <rFont val="Tahoma"/>
            <family val="2"/>
          </rPr>
          <t xml:space="preserve"> 190,000,000</t>
        </r>
        <r>
          <rPr>
            <b/>
            <sz val="9"/>
            <color indexed="81"/>
            <rFont val="돋움"/>
            <family val="3"/>
            <charset val="129"/>
          </rPr>
          <t>원</t>
        </r>
      </text>
    </comment>
    <comment ref="G15" authorId="0">
      <text>
        <r>
          <rPr>
            <b/>
            <sz val="9"/>
            <color indexed="81"/>
            <rFont val="돋움"/>
            <family val="3"/>
            <charset val="129"/>
          </rPr>
          <t>사업수행기간</t>
        </r>
        <r>
          <rPr>
            <b/>
            <sz val="9"/>
            <color indexed="81"/>
            <rFont val="Tahoma"/>
            <family val="2"/>
          </rPr>
          <t xml:space="preserve"> : 2019.3.1~2020.1.31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COM-12</author>
  </authors>
  <commentList>
    <comment ref="L21" authorId="0">
      <text>
        <r>
          <rPr>
            <b/>
            <sz val="9"/>
            <color indexed="81"/>
            <rFont val="돋움"/>
            <family val="3"/>
            <charset val="129"/>
          </rPr>
          <t>안동한</t>
        </r>
        <r>
          <rPr>
            <b/>
            <sz val="9"/>
            <color indexed="81"/>
            <rFont val="Tahoma"/>
            <family val="2"/>
          </rPr>
          <t xml:space="preserve"> 10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근속</t>
        </r>
      </text>
    </comment>
    <comment ref="H107" authorId="0">
      <text>
        <r>
          <rPr>
            <b/>
            <sz val="9"/>
            <color indexed="81"/>
            <rFont val="돋움"/>
            <family val="3"/>
            <charset val="129"/>
          </rPr>
          <t>상계동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재계약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해야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함</t>
        </r>
      </text>
    </comment>
    <comment ref="H108" authorId="0">
      <text>
        <r>
          <rPr>
            <b/>
            <sz val="9"/>
            <color indexed="81"/>
            <rFont val="돋움"/>
            <family val="3"/>
            <charset val="129"/>
          </rPr>
          <t>중앙회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회관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매입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목적으로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매년</t>
        </r>
        <r>
          <rPr>
            <b/>
            <sz val="9"/>
            <color indexed="81"/>
            <rFont val="Tahoma"/>
            <family val="2"/>
          </rPr>
          <t xml:space="preserve"> 3</t>
        </r>
        <r>
          <rPr>
            <b/>
            <sz val="9"/>
            <color indexed="81"/>
            <rFont val="돋움"/>
            <family val="3"/>
            <charset val="129"/>
          </rPr>
          <t>억씩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적립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것</t>
        </r>
      </text>
    </comment>
    <comment ref="N176" authorId="0">
      <text>
        <r>
          <rPr>
            <b/>
            <sz val="9"/>
            <color indexed="81"/>
            <rFont val="Tahoma"/>
            <family val="2"/>
          </rPr>
          <t>2018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잔금</t>
        </r>
        <r>
          <rPr>
            <b/>
            <sz val="9"/>
            <color indexed="81"/>
            <rFont val="Tahoma"/>
            <family val="2"/>
          </rPr>
          <t xml:space="preserve"> 86,548,000</t>
        </r>
        <r>
          <rPr>
            <b/>
            <sz val="9"/>
            <color indexed="81"/>
            <rFont val="돋움"/>
            <family val="3"/>
            <charset val="129"/>
          </rPr>
          <t xml:space="preserve">원
</t>
        </r>
        <r>
          <rPr>
            <b/>
            <sz val="9"/>
            <color indexed="81"/>
            <rFont val="Tahoma"/>
            <family val="2"/>
          </rPr>
          <t>2019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예정</t>
        </r>
        <r>
          <rPr>
            <b/>
            <sz val="9"/>
            <color indexed="81"/>
            <rFont val="Tahoma"/>
            <family val="2"/>
          </rPr>
          <t xml:space="preserve"> 43,452,000</t>
        </r>
        <r>
          <rPr>
            <b/>
            <sz val="9"/>
            <color indexed="81"/>
            <rFont val="돋움"/>
            <family val="3"/>
            <charset val="129"/>
          </rPr>
          <t>원
합계</t>
        </r>
        <r>
          <rPr>
            <b/>
            <sz val="9"/>
            <color indexed="81"/>
            <rFont val="Tahoma"/>
            <family val="2"/>
          </rPr>
          <t xml:space="preserve"> 130,000,000</t>
        </r>
        <r>
          <rPr>
            <b/>
            <sz val="9"/>
            <color indexed="81"/>
            <rFont val="돋움"/>
            <family val="3"/>
            <charset val="129"/>
          </rPr>
          <t>원</t>
        </r>
      </text>
    </comment>
    <comment ref="N213" authorId="0">
      <text>
        <r>
          <rPr>
            <b/>
            <sz val="9"/>
            <color indexed="81"/>
            <rFont val="Tahoma"/>
            <family val="2"/>
          </rPr>
          <t>2018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9</t>
        </r>
        <r>
          <rPr>
            <b/>
            <sz val="9"/>
            <color indexed="81"/>
            <rFont val="돋움"/>
            <family val="3"/>
            <charset val="129"/>
          </rPr>
          <t>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세입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잔액</t>
        </r>
        <r>
          <rPr>
            <b/>
            <sz val="9"/>
            <color indexed="81"/>
            <rFont val="Tahoma"/>
            <family val="2"/>
          </rPr>
          <t xml:space="preserve"> 78,681</t>
        </r>
        <r>
          <rPr>
            <b/>
            <sz val="9"/>
            <color indexed="81"/>
            <rFont val="돋움"/>
            <family val="3"/>
            <charset val="129"/>
          </rPr>
          <t>천원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집행
</t>
        </r>
        <r>
          <rPr>
            <b/>
            <sz val="9"/>
            <color indexed="81"/>
            <rFont val="Tahoma"/>
            <family val="2"/>
          </rPr>
          <t>2019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6</t>
        </r>
        <r>
          <rPr>
            <b/>
            <sz val="9"/>
            <color indexed="81"/>
            <rFont val="돋움"/>
            <family val="3"/>
            <charset val="129"/>
          </rPr>
          <t>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세입</t>
        </r>
        <r>
          <rPr>
            <b/>
            <sz val="9"/>
            <color indexed="81"/>
            <rFont val="Tahoma"/>
            <family val="2"/>
          </rPr>
          <t xml:space="preserve"> 6</t>
        </r>
        <r>
          <rPr>
            <b/>
            <sz val="9"/>
            <color indexed="81"/>
            <rFont val="돋움"/>
            <family val="3"/>
            <charset val="129"/>
          </rPr>
          <t>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집행
</t>
        </r>
        <r>
          <rPr>
            <b/>
            <sz val="9"/>
            <color indexed="81"/>
            <rFont val="Tahoma"/>
            <family val="2"/>
          </rPr>
          <t>138,681</t>
        </r>
        <r>
          <rPr>
            <b/>
            <sz val="9"/>
            <color indexed="81"/>
            <rFont val="돋움"/>
            <family val="3"/>
            <charset val="129"/>
          </rPr>
          <t>천원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집행</t>
        </r>
      </text>
    </comment>
    <comment ref="N234" authorId="0">
      <text>
        <r>
          <rPr>
            <b/>
            <sz val="11"/>
            <color indexed="81"/>
            <rFont val="돋움"/>
            <family val="3"/>
            <charset val="129"/>
          </rPr>
          <t>당초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예산</t>
        </r>
        <r>
          <rPr>
            <b/>
            <sz val="11"/>
            <color indexed="81"/>
            <rFont val="Tahoma"/>
            <family val="2"/>
          </rPr>
          <t xml:space="preserve"> 4</t>
        </r>
        <r>
          <rPr>
            <b/>
            <sz val="11"/>
            <color indexed="81"/>
            <rFont val="돋움"/>
            <family val="3"/>
            <charset val="129"/>
          </rPr>
          <t>천만원</t>
        </r>
        <r>
          <rPr>
            <b/>
            <sz val="11"/>
            <color indexed="81"/>
            <rFont val="Tahoma"/>
            <family val="2"/>
          </rPr>
          <t xml:space="preserve"> + (</t>
        </r>
        <r>
          <rPr>
            <b/>
            <sz val="11"/>
            <color indexed="81"/>
            <rFont val="돋움"/>
            <family val="3"/>
            <charset val="129"/>
          </rPr>
          <t>신규사업</t>
        </r>
        <r>
          <rPr>
            <b/>
            <sz val="11"/>
            <color indexed="81"/>
            <rFont val="Tahoma"/>
            <family val="2"/>
          </rPr>
          <t xml:space="preserve">) </t>
        </r>
        <r>
          <rPr>
            <b/>
            <sz val="11"/>
            <color indexed="81"/>
            <rFont val="돋움"/>
            <family val="3"/>
            <charset val="129"/>
          </rPr>
          <t>시각장애인권익옹호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궐기대회</t>
        </r>
        <r>
          <rPr>
            <b/>
            <sz val="11"/>
            <color indexed="81"/>
            <rFont val="Tahoma"/>
            <family val="2"/>
          </rPr>
          <t>(</t>
        </r>
        <r>
          <rPr>
            <b/>
            <sz val="11"/>
            <color indexed="81"/>
            <rFont val="돋움"/>
            <family val="3"/>
            <charset val="129"/>
          </rPr>
          <t>정책팀</t>
        </r>
        <r>
          <rPr>
            <b/>
            <sz val="11"/>
            <color indexed="81"/>
            <rFont val="Tahoma"/>
            <family val="2"/>
          </rPr>
          <t>) 5</t>
        </r>
        <r>
          <rPr>
            <b/>
            <sz val="11"/>
            <color indexed="81"/>
            <rFont val="돋움"/>
            <family val="3"/>
            <charset val="129"/>
          </rPr>
          <t>천만원</t>
        </r>
        <r>
          <rPr>
            <b/>
            <sz val="11"/>
            <color indexed="81"/>
            <rFont val="Tahoma"/>
            <family val="2"/>
          </rPr>
          <t xml:space="preserve"> = 9</t>
        </r>
        <r>
          <rPr>
            <b/>
            <sz val="11"/>
            <color indexed="81"/>
            <rFont val="돋움"/>
            <family val="3"/>
            <charset val="129"/>
          </rPr>
          <t>천만원</t>
        </r>
      </text>
    </comment>
    <comment ref="N238" authorId="0">
      <text>
        <r>
          <rPr>
            <b/>
            <sz val="9"/>
            <color indexed="81"/>
            <rFont val="돋움"/>
            <family val="3"/>
            <charset val="129"/>
          </rPr>
          <t>연맹</t>
        </r>
        <r>
          <rPr>
            <b/>
            <sz val="9"/>
            <color indexed="81"/>
            <rFont val="Tahoma"/>
            <family val="2"/>
          </rPr>
          <t xml:space="preserve"> 1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지원금</t>
        </r>
        <r>
          <rPr>
            <b/>
            <sz val="9"/>
            <color indexed="81"/>
            <rFont val="Tahoma"/>
            <family val="2"/>
          </rPr>
          <t xml:space="preserve"> 141,215,320</t>
        </r>
        <r>
          <rPr>
            <b/>
            <sz val="9"/>
            <color indexed="81"/>
            <rFont val="돋움"/>
            <family val="3"/>
            <charset val="129"/>
          </rPr>
          <t xml:space="preserve">원
</t>
        </r>
        <r>
          <rPr>
            <b/>
            <sz val="9"/>
            <color indexed="81"/>
            <rFont val="Tahoma"/>
            <family val="2"/>
          </rPr>
          <t xml:space="preserve">+
</t>
        </r>
        <r>
          <rPr>
            <b/>
            <sz val="9"/>
            <color indexed="81"/>
            <rFont val="돋움"/>
            <family val="3"/>
            <charset val="129"/>
          </rPr>
          <t>법인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지원금</t>
        </r>
        <r>
          <rPr>
            <b/>
            <sz val="9"/>
            <color indexed="81"/>
            <rFont val="Tahoma"/>
            <family val="2"/>
          </rPr>
          <t xml:space="preserve"> 70,000,000</t>
        </r>
        <r>
          <rPr>
            <b/>
            <sz val="9"/>
            <color indexed="81"/>
            <rFont val="돋움"/>
            <family val="3"/>
            <charset val="129"/>
          </rPr>
          <t xml:space="preserve">원
</t>
        </r>
        <r>
          <rPr>
            <b/>
            <sz val="9"/>
            <color indexed="81"/>
            <rFont val="Tahoma"/>
            <family val="2"/>
          </rPr>
          <t>= 211,215,320</t>
        </r>
        <r>
          <rPr>
            <b/>
            <sz val="9"/>
            <color indexed="81"/>
            <rFont val="돋움"/>
            <family val="3"/>
            <charset val="129"/>
          </rPr>
          <t>원</t>
        </r>
      </text>
    </comment>
  </commentList>
</comments>
</file>

<file path=xl/sharedStrings.xml><?xml version="1.0" encoding="utf-8"?>
<sst xmlns="http://schemas.openxmlformats.org/spreadsheetml/2006/main" count="667" uniqueCount="301">
  <si>
    <t>보조금수입</t>
  </si>
  <si>
    <t>시각장애인을 위한 화면해설 그림동화 오디오북 제작사업</t>
  </si>
  <si>
    <t>×</t>
  </si>
  <si>
    <t>○ 직원2</t>
  </si>
  <si>
    <t>○ 직원3</t>
  </si>
  <si>
    <t>법인국고보조사업</t>
  </si>
  <si>
    <t>행사사업</t>
  </si>
  <si>
    <t>시각장애인 정보접근지원사업</t>
  </si>
  <si>
    <t>웹접근성평가센터 운영사업</t>
  </si>
  <si>
    <t>점자도서관 운영사업</t>
  </si>
  <si>
    <t>홍보사업</t>
  </si>
  <si>
    <t>편의시설설치사업</t>
  </si>
  <si>
    <t>녹음도서제작 및 대여사업</t>
  </si>
  <si>
    <t>기타사업</t>
  </si>
  <si>
    <t>점자의날 행사사업</t>
  </si>
  <si>
    <t>기타행사사업</t>
  </si>
  <si>
    <t>○ 기타행사사업</t>
  </si>
  <si>
    <t>○ 기타홍보사업</t>
  </si>
  <si>
    <t>세          입</t>
  </si>
  <si>
    <t>세          출</t>
  </si>
  <si>
    <t>관</t>
    <phoneticPr fontId="8" type="noConversion"/>
  </si>
  <si>
    <t>항</t>
    <phoneticPr fontId="8" type="noConversion"/>
  </si>
  <si>
    <t>목</t>
    <phoneticPr fontId="8" type="noConversion"/>
  </si>
  <si>
    <t>총계</t>
    <phoneticPr fontId="8" type="noConversion"/>
  </si>
  <si>
    <t>보조금수입</t>
    <phoneticPr fontId="8" type="noConversion"/>
  </si>
  <si>
    <t>사무비</t>
    <phoneticPr fontId="8" type="noConversion"/>
  </si>
  <si>
    <t>인건비</t>
    <phoneticPr fontId="8" type="noConversion"/>
  </si>
  <si>
    <t>급여 외</t>
    <phoneticPr fontId="8" type="noConversion"/>
  </si>
  <si>
    <t>업무추진비</t>
    <phoneticPr fontId="8" type="noConversion"/>
  </si>
  <si>
    <t>기관운영비 외</t>
    <phoneticPr fontId="8" type="noConversion"/>
  </si>
  <si>
    <t>여비 외</t>
    <phoneticPr fontId="2" type="noConversion"/>
  </si>
  <si>
    <t>재산조성비</t>
    <phoneticPr fontId="8" type="noConversion"/>
  </si>
  <si>
    <t>시설비</t>
    <phoneticPr fontId="8" type="noConversion"/>
  </si>
  <si>
    <t>사업비</t>
    <phoneticPr fontId="8" type="noConversion"/>
  </si>
  <si>
    <t>회비수입</t>
    <phoneticPr fontId="8" type="noConversion"/>
  </si>
  <si>
    <t>임원회비수입</t>
    <phoneticPr fontId="8" type="noConversion"/>
  </si>
  <si>
    <t>전출금</t>
    <phoneticPr fontId="8" type="noConversion"/>
  </si>
  <si>
    <t>사업수입</t>
    <phoneticPr fontId="8" type="noConversion"/>
  </si>
  <si>
    <t>과년도지출</t>
    <phoneticPr fontId="2" type="noConversion"/>
  </si>
  <si>
    <t>잡수입</t>
    <phoneticPr fontId="8" type="noConversion"/>
  </si>
  <si>
    <t>잡지출</t>
    <phoneticPr fontId="8" type="noConversion"/>
  </si>
  <si>
    <t>재산수입</t>
    <phoneticPr fontId="2" type="noConversion"/>
  </si>
  <si>
    <t>예비비</t>
    <phoneticPr fontId="8" type="noConversion"/>
  </si>
  <si>
    <t>지원금</t>
    <phoneticPr fontId="8" type="noConversion"/>
  </si>
  <si>
    <t>지방비</t>
    <phoneticPr fontId="8" type="noConversion"/>
  </si>
  <si>
    <t>국고</t>
    <phoneticPr fontId="8" type="noConversion"/>
  </si>
  <si>
    <t>후원금수입</t>
    <phoneticPr fontId="2" type="noConversion"/>
  </si>
  <si>
    <t>운영비</t>
    <phoneticPr fontId="8" type="noConversion"/>
  </si>
  <si>
    <t>관</t>
    <phoneticPr fontId="2" type="noConversion"/>
  </si>
  <si>
    <t>항</t>
    <phoneticPr fontId="2" type="noConversion"/>
  </si>
  <si>
    <t>목</t>
    <phoneticPr fontId="2" type="noConversion"/>
  </si>
  <si>
    <t>금액</t>
    <phoneticPr fontId="2" type="noConversion"/>
  </si>
  <si>
    <t>=</t>
    <phoneticPr fontId="2" type="noConversion"/>
  </si>
  <si>
    <t>계</t>
    <phoneticPr fontId="2" type="noConversion"/>
  </si>
  <si>
    <t>퇴직적립금</t>
    <phoneticPr fontId="2" type="noConversion"/>
  </si>
  <si>
    <t>기타후생경비</t>
    <phoneticPr fontId="2" type="noConversion"/>
  </si>
  <si>
    <t>○ 직원송년회 식비</t>
    <phoneticPr fontId="2" type="noConversion"/>
  </si>
  <si>
    <t>○ 직원 식대</t>
    <phoneticPr fontId="2" type="noConversion"/>
  </si>
  <si>
    <t>○ 직원 연수비</t>
    <phoneticPr fontId="2" type="noConversion"/>
  </si>
  <si>
    <t>○ 10년 장기근속자</t>
    <phoneticPr fontId="2" type="noConversion"/>
  </si>
  <si>
    <t>○ 20년 장기근속자</t>
    <phoneticPr fontId="2" type="noConversion"/>
  </si>
  <si>
    <t>○ 직원생일선물비</t>
    <phoneticPr fontId="2" type="noConversion"/>
  </si>
  <si>
    <t>○ 시간외수당</t>
    <phoneticPr fontId="2" type="noConversion"/>
  </si>
  <si>
    <t>○ 직원복리후생비</t>
    <phoneticPr fontId="2" type="noConversion"/>
  </si>
  <si>
    <t>업무추진비</t>
    <phoneticPr fontId="2" type="noConversion"/>
  </si>
  <si>
    <t>기관운영비</t>
    <phoneticPr fontId="2" type="noConversion"/>
  </si>
  <si>
    <t>○ 기관운영비</t>
    <phoneticPr fontId="2" type="noConversion"/>
  </si>
  <si>
    <t>○ 기관방문비</t>
    <phoneticPr fontId="2" type="noConversion"/>
  </si>
  <si>
    <t>○ 식대</t>
    <phoneticPr fontId="2" type="noConversion"/>
  </si>
  <si>
    <t>○ 유관단체 및 기관경조비</t>
    <phoneticPr fontId="2" type="noConversion"/>
  </si>
  <si>
    <t>직책보조비</t>
    <phoneticPr fontId="2" type="noConversion"/>
  </si>
  <si>
    <t>○ 회장 직책보조비</t>
    <phoneticPr fontId="2" type="noConversion"/>
  </si>
  <si>
    <t>회의비</t>
    <phoneticPr fontId="2" type="noConversion"/>
  </si>
  <si>
    <t>○ 총회비</t>
    <phoneticPr fontId="2" type="noConversion"/>
  </si>
  <si>
    <t>○ 이사회의비</t>
    <phoneticPr fontId="2" type="noConversion"/>
  </si>
  <si>
    <t>○ 기타회의비</t>
    <phoneticPr fontId="2" type="noConversion"/>
  </si>
  <si>
    <t>○ 감사비</t>
    <phoneticPr fontId="2" type="noConversion"/>
  </si>
  <si>
    <t>운영비</t>
    <phoneticPr fontId="2" type="noConversion"/>
  </si>
  <si>
    <t>여비</t>
    <phoneticPr fontId="2" type="noConversion"/>
  </si>
  <si>
    <t>○ 국내여비</t>
    <phoneticPr fontId="2" type="noConversion"/>
  </si>
  <si>
    <t>○ 국외여비</t>
    <phoneticPr fontId="2" type="noConversion"/>
  </si>
  <si>
    <t>수용비 및 수수료</t>
    <phoneticPr fontId="2" type="noConversion"/>
  </si>
  <si>
    <t>○ 집기 및 소모품구입비</t>
    <phoneticPr fontId="2" type="noConversion"/>
  </si>
  <si>
    <t>○ 사무용품구입비</t>
    <phoneticPr fontId="2" type="noConversion"/>
  </si>
  <si>
    <t>○ 인쇄비</t>
    <phoneticPr fontId="2" type="noConversion"/>
  </si>
  <si>
    <t>○ 연합회장상시상비</t>
    <phoneticPr fontId="2" type="noConversion"/>
  </si>
  <si>
    <t>○ 주차비</t>
    <phoneticPr fontId="2" type="noConversion"/>
  </si>
  <si>
    <t>○ 노무법인 자문수수료</t>
    <phoneticPr fontId="2" type="noConversion"/>
  </si>
  <si>
    <t>○ 행정서류발급수수료</t>
    <phoneticPr fontId="2" type="noConversion"/>
  </si>
  <si>
    <t>○ 법인기장수수료</t>
    <phoneticPr fontId="2" type="noConversion"/>
  </si>
  <si>
    <t>○ 정수기소독비</t>
    <phoneticPr fontId="2" type="noConversion"/>
  </si>
  <si>
    <t>○ 법인세신고 및 결산조정수수료</t>
    <phoneticPr fontId="2" type="noConversion"/>
  </si>
  <si>
    <t>○ 퇴직연금수수료</t>
    <phoneticPr fontId="2" type="noConversion"/>
  </si>
  <si>
    <t>○ 하이패스 수수료</t>
    <phoneticPr fontId="2" type="noConversion"/>
  </si>
  <si>
    <t>○ 법인등기비용</t>
    <phoneticPr fontId="2" type="noConversion"/>
  </si>
  <si>
    <t>○ 생수비</t>
    <phoneticPr fontId="2" type="noConversion"/>
  </si>
  <si>
    <t>○ 법률자문수수료</t>
    <phoneticPr fontId="2" type="noConversion"/>
  </si>
  <si>
    <t>○ 기타잡비</t>
    <phoneticPr fontId="2" type="noConversion"/>
  </si>
  <si>
    <t>공공요금</t>
    <phoneticPr fontId="2" type="noConversion"/>
  </si>
  <si>
    <t>○ 전화요금</t>
    <phoneticPr fontId="2" type="noConversion"/>
  </si>
  <si>
    <t>○ 우편요금</t>
    <phoneticPr fontId="2" type="noConversion"/>
  </si>
  <si>
    <t>○ 도시가스요금</t>
    <phoneticPr fontId="2" type="noConversion"/>
  </si>
  <si>
    <t>제세공과금</t>
    <phoneticPr fontId="2" type="noConversion"/>
  </si>
  <si>
    <t>○ 차량환경개선부담금</t>
    <phoneticPr fontId="2" type="noConversion"/>
  </si>
  <si>
    <t>○ 자동차세</t>
    <phoneticPr fontId="2" type="noConversion"/>
  </si>
  <si>
    <t>○ 차량보험료</t>
    <phoneticPr fontId="2" type="noConversion"/>
  </si>
  <si>
    <t>○ 인지세</t>
    <phoneticPr fontId="2" type="noConversion"/>
  </si>
  <si>
    <t>○ 법인재산세</t>
    <phoneticPr fontId="2" type="noConversion"/>
  </si>
  <si>
    <t>○ 법인세 외</t>
    <phoneticPr fontId="2" type="noConversion"/>
  </si>
  <si>
    <t>○ 이행보증보험료</t>
    <phoneticPr fontId="2" type="noConversion"/>
  </si>
  <si>
    <t>○ 장애인단체총연맹회비</t>
    <phoneticPr fontId="2" type="noConversion"/>
  </si>
  <si>
    <t>○ 성음회운영회비</t>
    <phoneticPr fontId="2" type="noConversion"/>
  </si>
  <si>
    <t>○ 한국사회복지협의회비</t>
    <phoneticPr fontId="2" type="noConversion"/>
  </si>
  <si>
    <t>○ 교통유발부담금,환경개선부담금</t>
    <phoneticPr fontId="2" type="noConversion"/>
  </si>
  <si>
    <t>○ 한국시각장애인도서관협의회 연회비</t>
    <phoneticPr fontId="2" type="noConversion"/>
  </si>
  <si>
    <t>차량비</t>
    <phoneticPr fontId="2" type="noConversion"/>
  </si>
  <si>
    <t>○ 차량유류비</t>
    <phoneticPr fontId="2" type="noConversion"/>
  </si>
  <si>
    <t>○ 차량유지비</t>
    <phoneticPr fontId="2" type="noConversion"/>
  </si>
  <si>
    <t>기타운영비</t>
    <phoneticPr fontId="2" type="noConversion"/>
  </si>
  <si>
    <t>○ 미디어접근센터 관리비</t>
    <phoneticPr fontId="2" type="noConversion"/>
  </si>
  <si>
    <t>○ 기타운영비</t>
    <phoneticPr fontId="2" type="noConversion"/>
  </si>
  <si>
    <t>재산조성비</t>
    <phoneticPr fontId="2" type="noConversion"/>
  </si>
  <si>
    <t>시설비</t>
    <phoneticPr fontId="2" type="noConversion"/>
  </si>
  <si>
    <t>○ 시설비</t>
    <phoneticPr fontId="2" type="noConversion"/>
  </si>
  <si>
    <t>자산취득비</t>
    <phoneticPr fontId="2" type="noConversion"/>
  </si>
  <si>
    <t>○ 비품구입비</t>
    <phoneticPr fontId="2" type="noConversion"/>
  </si>
  <si>
    <t>○ 임대보증금</t>
    <phoneticPr fontId="2" type="noConversion"/>
  </si>
  <si>
    <t>○ 건물구입비</t>
    <phoneticPr fontId="2" type="noConversion"/>
  </si>
  <si>
    <t>시설장비유지보수비</t>
    <phoneticPr fontId="2" type="noConversion"/>
  </si>
  <si>
    <t>○ 건물유지보수비</t>
    <phoneticPr fontId="2" type="noConversion"/>
  </si>
  <si>
    <t>○ 비품유지보수비</t>
    <phoneticPr fontId="2" type="noConversion"/>
  </si>
  <si>
    <t>- 비품유지보수비</t>
    <phoneticPr fontId="2" type="noConversion"/>
  </si>
  <si>
    <t>- 근태기록기 사용료</t>
    <phoneticPr fontId="2" type="noConversion"/>
  </si>
  <si>
    <t>- 공기청정기렌탈료</t>
    <phoneticPr fontId="2" type="noConversion"/>
  </si>
  <si>
    <t>- 프로그램유지보수비</t>
    <phoneticPr fontId="2" type="noConversion"/>
  </si>
  <si>
    <t>- 복합기 사용료</t>
    <phoneticPr fontId="2" type="noConversion"/>
  </si>
  <si>
    <t>사업비</t>
    <phoneticPr fontId="2" type="noConversion"/>
  </si>
  <si>
    <t>시각장애인 재활전문가 양성사업</t>
    <phoneticPr fontId="2" type="noConversion"/>
  </si>
  <si>
    <t>국고</t>
    <phoneticPr fontId="2" type="noConversion"/>
  </si>
  <si>
    <t>자부담</t>
    <phoneticPr fontId="2" type="noConversion"/>
  </si>
  <si>
    <t>시각장애인 정보제공 및 접근성 사업</t>
    <phoneticPr fontId="2" type="noConversion"/>
  </si>
  <si>
    <t>시각보조중앙지원센터 운영사업</t>
    <phoneticPr fontId="2" type="noConversion"/>
  </si>
  <si>
    <t>중도시각장애인 재활지원센터</t>
    <phoneticPr fontId="2" type="noConversion"/>
  </si>
  <si>
    <t>착한도서관프로젝트사업</t>
    <phoneticPr fontId="2" type="noConversion"/>
  </si>
  <si>
    <t>해외선진기관연수</t>
    <phoneticPr fontId="2" type="noConversion"/>
  </si>
  <si>
    <t>○ 해외선진기관연수</t>
    <phoneticPr fontId="2" type="noConversion"/>
  </si>
  <si>
    <t>직원직무교육사업</t>
    <phoneticPr fontId="2" type="noConversion"/>
  </si>
  <si>
    <t>○ 외부 강사료</t>
    <phoneticPr fontId="2" type="noConversion"/>
  </si>
  <si>
    <t>○ 장소 임대료</t>
    <phoneticPr fontId="2" type="noConversion"/>
  </si>
  <si>
    <t>지원금</t>
    <phoneticPr fontId="2" type="noConversion"/>
  </si>
  <si>
    <t>○ 편의시설설치사업</t>
    <phoneticPr fontId="2" type="noConversion"/>
  </si>
  <si>
    <t>○ 녹음도서제작 및 대여사업</t>
    <phoneticPr fontId="2" type="noConversion"/>
  </si>
  <si>
    <t>○ 화면해설방송물제작사업</t>
    <phoneticPr fontId="2" type="noConversion"/>
  </si>
  <si>
    <t>○ 흰지팡이의날 지원금</t>
    <phoneticPr fontId="2" type="noConversion"/>
  </si>
  <si>
    <t>○ 가정의달 지부지원금</t>
    <phoneticPr fontId="2" type="noConversion"/>
  </si>
  <si>
    <t>전출금</t>
    <phoneticPr fontId="2" type="noConversion"/>
  </si>
  <si>
    <t>○ 노원시각장애인복지관운영사업</t>
    <phoneticPr fontId="2" type="noConversion"/>
  </si>
  <si>
    <t>○ 학습지원센터</t>
    <phoneticPr fontId="2" type="noConversion"/>
  </si>
  <si>
    <t>○ 곰두리체육센터</t>
    <phoneticPr fontId="2" type="noConversion"/>
  </si>
  <si>
    <t>○ 장애인공동생활가정(그룹홈)</t>
    <phoneticPr fontId="2" type="noConversion"/>
  </si>
  <si>
    <t>○ 마포점자도서실</t>
    <phoneticPr fontId="2" type="noConversion"/>
  </si>
  <si>
    <t>잡지출</t>
    <phoneticPr fontId="2" type="noConversion"/>
  </si>
  <si>
    <t>예비비 및 기타</t>
    <phoneticPr fontId="2" type="noConversion"/>
  </si>
  <si>
    <t>예비비</t>
    <phoneticPr fontId="2" type="noConversion"/>
  </si>
  <si>
    <t>반환금</t>
    <phoneticPr fontId="2" type="noConversion"/>
  </si>
  <si>
    <t>총계</t>
    <phoneticPr fontId="2" type="noConversion"/>
  </si>
  <si>
    <t>-지원금</t>
    <phoneticPr fontId="2" type="noConversion"/>
  </si>
  <si>
    <t>-인건비(국고)</t>
    <phoneticPr fontId="2" type="noConversion"/>
  </si>
  <si>
    <t>-운영비(국고)</t>
    <phoneticPr fontId="2" type="noConversion"/>
  </si>
  <si>
    <t>-사업비(국고)</t>
    <phoneticPr fontId="2" type="noConversion"/>
  </si>
  <si>
    <t>-사업비(자부담)</t>
    <phoneticPr fontId="2" type="noConversion"/>
  </si>
  <si>
    <t>-인건비(자부담)</t>
    <phoneticPr fontId="2" type="noConversion"/>
  </si>
  <si>
    <t>-운영비(자부담)</t>
    <phoneticPr fontId="2" type="noConversion"/>
  </si>
  <si>
    <t>-인건비(지원금)</t>
    <phoneticPr fontId="2" type="noConversion"/>
  </si>
  <si>
    <t>-사업비(지원금)</t>
    <phoneticPr fontId="2" type="noConversion"/>
  </si>
  <si>
    <t>○점자도서관운영사업(구비)</t>
    <phoneticPr fontId="2" type="noConversion"/>
  </si>
  <si>
    <t>-시설비(자부담)</t>
    <phoneticPr fontId="2" type="noConversion"/>
  </si>
  <si>
    <t>○점자도서관운영사업(시비)</t>
    <phoneticPr fontId="2" type="noConversion"/>
  </si>
  <si>
    <t>-운영비(지원금)</t>
    <phoneticPr fontId="2" type="noConversion"/>
  </si>
  <si>
    <t>○ 퇴직적립금</t>
  </si>
  <si>
    <t>-인건비</t>
    <phoneticPr fontId="2" type="noConversion"/>
  </si>
  <si>
    <t>-운영비</t>
    <phoneticPr fontId="2" type="noConversion"/>
  </si>
  <si>
    <t>-업무추진비</t>
    <phoneticPr fontId="2" type="noConversion"/>
  </si>
  <si>
    <t>-시설비</t>
    <phoneticPr fontId="2" type="noConversion"/>
  </si>
  <si>
    <t>-사업비</t>
    <phoneticPr fontId="2" type="noConversion"/>
  </si>
  <si>
    <t>&lt;세입&gt;</t>
    <phoneticPr fontId="2" type="noConversion"/>
  </si>
  <si>
    <t>보조금수입</t>
    <phoneticPr fontId="2" type="noConversion"/>
  </si>
  <si>
    <t>지방비</t>
    <phoneticPr fontId="2" type="noConversion"/>
  </si>
  <si>
    <t>기타보조금</t>
    <phoneticPr fontId="2" type="noConversion"/>
  </si>
  <si>
    <t>사업수입</t>
    <phoneticPr fontId="2" type="noConversion"/>
  </si>
  <si>
    <t>회비수입</t>
    <phoneticPr fontId="2" type="noConversion"/>
  </si>
  <si>
    <t>잡수입</t>
    <phoneticPr fontId="2" type="noConversion"/>
  </si>
  <si>
    <t>전년도
이월금</t>
    <phoneticPr fontId="2" type="noConversion"/>
  </si>
  <si>
    <t>대여금</t>
    <phoneticPr fontId="2" type="noConversion"/>
  </si>
  <si>
    <t>사회보험부담비용</t>
    <phoneticPr fontId="2" type="noConversion"/>
  </si>
  <si>
    <t>&lt;세입, 세출 총괄&gt;</t>
    <phoneticPr fontId="8" type="noConversion"/>
  </si>
  <si>
    <t>(단위 : 천원)</t>
    <phoneticPr fontId="2" type="noConversion"/>
  </si>
  <si>
    <t>전년도이월금</t>
    <phoneticPr fontId="8" type="noConversion"/>
  </si>
  <si>
    <t>○ 법인국고사업</t>
    <phoneticPr fontId="2" type="noConversion"/>
  </si>
  <si>
    <t>○ 중도시각장애인 재활지원 운영사업</t>
    <phoneticPr fontId="2" type="noConversion"/>
  </si>
  <si>
    <t>○ 점자도서관 운영사업(구비)</t>
    <phoneticPr fontId="2" type="noConversion"/>
  </si>
  <si>
    <t>○ 점자도서관 운영사업(시비)</t>
    <phoneticPr fontId="2" type="noConversion"/>
  </si>
  <si>
    <t>○ 착한도서관프로젝트사업</t>
    <phoneticPr fontId="2" type="noConversion"/>
  </si>
  <si>
    <t>○ 시각장애인을 위한 화면해설 그림동화 오디오북 제작사업</t>
    <phoneticPr fontId="2" type="noConversion"/>
  </si>
  <si>
    <t>○ 시각장애인정보접근지원사업</t>
    <phoneticPr fontId="2" type="noConversion"/>
  </si>
  <si>
    <t>○ 교육연수사업</t>
    <phoneticPr fontId="2" type="noConversion"/>
  </si>
  <si>
    <t>○ 편의시설설치사업</t>
    <phoneticPr fontId="2" type="noConversion"/>
  </si>
  <si>
    <t>○ 녹음도서제작보급사업</t>
    <phoneticPr fontId="2" type="noConversion"/>
  </si>
  <si>
    <t>○ 웹접근성평가센터 운영사업</t>
    <phoneticPr fontId="2" type="noConversion"/>
  </si>
  <si>
    <t>○ 점자도서보급 및 점자홍보물인쇄사업</t>
    <phoneticPr fontId="2" type="noConversion"/>
  </si>
  <si>
    <t>○ 연수회사업</t>
    <phoneticPr fontId="2" type="noConversion"/>
  </si>
  <si>
    <t>○ 기타사업수입</t>
    <phoneticPr fontId="2" type="noConversion"/>
  </si>
  <si>
    <t>○ 후원금수입</t>
    <phoneticPr fontId="2" type="noConversion"/>
  </si>
  <si>
    <t>○ 임원회비</t>
    <phoneticPr fontId="2" type="noConversion"/>
  </si>
  <si>
    <t>○ 기타잡수입</t>
    <phoneticPr fontId="2" type="noConversion"/>
  </si>
  <si>
    <t>○ 기타잡수입(고용장려금)</t>
    <phoneticPr fontId="2" type="noConversion"/>
  </si>
  <si>
    <t>○ 예금이자수입</t>
    <phoneticPr fontId="2" type="noConversion"/>
  </si>
  <si>
    <t>○ 전년도 이월금</t>
    <phoneticPr fontId="2" type="noConversion"/>
  </si>
  <si>
    <t>&lt;세출&gt;</t>
    <phoneticPr fontId="2" type="noConversion"/>
  </si>
  <si>
    <t>세목</t>
    <phoneticPr fontId="2" type="noConversion"/>
  </si>
  <si>
    <t>사무비</t>
    <phoneticPr fontId="2" type="noConversion"/>
  </si>
  <si>
    <t>인건비</t>
    <phoneticPr fontId="2" type="noConversion"/>
  </si>
  <si>
    <t>급여</t>
    <phoneticPr fontId="2" type="noConversion"/>
  </si>
  <si>
    <t>○ 직원1</t>
    <phoneticPr fontId="2" type="noConversion"/>
  </si>
  <si>
    <t>-자부담</t>
    <phoneticPr fontId="2" type="noConversion"/>
  </si>
  <si>
    <t>÷</t>
    <phoneticPr fontId="2" type="noConversion"/>
  </si>
  <si>
    <t>=</t>
    <phoneticPr fontId="2" type="noConversion"/>
  </si>
  <si>
    <t>○ 국민연금(백원단위 올림)</t>
    <phoneticPr fontId="2" type="noConversion"/>
  </si>
  <si>
    <t>×</t>
    <phoneticPr fontId="2" type="noConversion"/>
  </si>
  <si>
    <t>○ 건강보험(백원단위 올림)</t>
    <phoneticPr fontId="2" type="noConversion"/>
  </si>
  <si>
    <t>○ 고용보험(백원단위 올림)</t>
    <phoneticPr fontId="2" type="noConversion"/>
  </si>
  <si>
    <t>○ 산재보험(백원단위 올림)</t>
    <phoneticPr fontId="2" type="noConversion"/>
  </si>
  <si>
    <t>11,500원*24명*3시간*3일*3주*12월</t>
    <phoneticPr fontId="2" type="noConversion"/>
  </si>
  <si>
    <t>○ 면허세</t>
    <phoneticPr fontId="2" type="noConversion"/>
  </si>
  <si>
    <t>점자홍보물제작사업</t>
    <phoneticPr fontId="2" type="noConversion"/>
  </si>
  <si>
    <t>사회교육사업</t>
    <phoneticPr fontId="2" type="noConversion"/>
  </si>
  <si>
    <t>후원회 운영사업</t>
    <phoneticPr fontId="2" type="noConversion"/>
  </si>
  <si>
    <t>시각장애인 TV시청을 위한 이어드림서비스</t>
    <phoneticPr fontId="2" type="noConversion"/>
  </si>
  <si>
    <t>○ 기타지원금</t>
    <phoneticPr fontId="2" type="noConversion"/>
  </si>
  <si>
    <t>시각장애인국제협력사업</t>
    <phoneticPr fontId="2" type="noConversion"/>
  </si>
  <si>
    <t>○ 시각장애인 TV시청을 위한 이어드림서비스</t>
    <phoneticPr fontId="2" type="noConversion"/>
  </si>
  <si>
    <t>○ 찾아가는장애인스쿨((주)지에스홈쇼핑 지정기탁사업)</t>
    <phoneticPr fontId="2" type="noConversion"/>
  </si>
  <si>
    <t>(보행지도사 양성사업,</t>
    <phoneticPr fontId="2" type="noConversion"/>
  </si>
  <si>
    <t>점역교정사 양성사업)</t>
    <phoneticPr fontId="2" type="noConversion"/>
  </si>
  <si>
    <t>시각장애인 역량강화사업</t>
    <phoneticPr fontId="2" type="noConversion"/>
  </si>
  <si>
    <t>(웹 및 모바일 접근성 보장사업,</t>
    <phoneticPr fontId="2" type="noConversion"/>
  </si>
  <si>
    <t>브레일타임즈/손으로보는세상)</t>
    <phoneticPr fontId="2" type="noConversion"/>
  </si>
  <si>
    <t>시각장애인 인식개선사업</t>
    <phoneticPr fontId="2" type="noConversion"/>
  </si>
  <si>
    <t>(흰지팡이날 주간 기념행사 사업)</t>
    <phoneticPr fontId="2" type="noConversion"/>
  </si>
  <si>
    <t>○ 점자의날 행사사업</t>
    <phoneticPr fontId="2" type="noConversion"/>
  </si>
  <si>
    <t>○ 착한도서관프로젝트사업</t>
    <phoneticPr fontId="2" type="noConversion"/>
  </si>
  <si>
    <t>○ 화면해설영상물제작사업</t>
    <phoneticPr fontId="2" type="noConversion"/>
  </si>
  <si>
    <t>화면해설영상물제작사업</t>
    <phoneticPr fontId="2" type="noConversion"/>
  </si>
  <si>
    <t>찾아가는장애인스쿨</t>
    <phoneticPr fontId="2" type="noConversion"/>
  </si>
  <si>
    <t>○ 기타지부지원금</t>
    <phoneticPr fontId="2" type="noConversion"/>
  </si>
  <si>
    <t>○ 생활용구보급사업수입</t>
    <phoneticPr fontId="2" type="noConversion"/>
  </si>
  <si>
    <t>- 점역교정사양성사업</t>
    <phoneticPr fontId="2" type="noConversion"/>
  </si>
  <si>
    <t>- 보행지도사양성사업</t>
    <phoneticPr fontId="2" type="noConversion"/>
  </si>
  <si>
    <t>- 해외 선진기관 연수사업</t>
    <phoneticPr fontId="2" type="noConversion"/>
  </si>
  <si>
    <t>- 직원연수사업</t>
    <phoneticPr fontId="2" type="noConversion"/>
  </si>
  <si>
    <t>- 장소대관료</t>
    <phoneticPr fontId="2" type="noConversion"/>
  </si>
  <si>
    <t>=</t>
    <phoneticPr fontId="2" type="noConversion"/>
  </si>
  <si>
    <t>- 식대</t>
    <phoneticPr fontId="2" type="noConversion"/>
  </si>
  <si>
    <t>- 교통비</t>
    <phoneticPr fontId="2" type="noConversion"/>
  </si>
  <si>
    <t>- 법인정기감사비</t>
    <phoneticPr fontId="2" type="noConversion"/>
  </si>
  <si>
    <t>- 법인정기감사비(공인회계사)</t>
    <phoneticPr fontId="2" type="noConversion"/>
  </si>
  <si>
    <t>- 법인정기감사 식비 및 다과비</t>
    <phoneticPr fontId="2" type="noConversion"/>
  </si>
  <si>
    <t>- 지부정기감사 감사단교통비</t>
    <phoneticPr fontId="2" type="noConversion"/>
  </si>
  <si>
    <t>- 지부정기감사 출장비</t>
    <phoneticPr fontId="2" type="noConversion"/>
  </si>
  <si>
    <t>- 기타감사 및 조사비</t>
    <phoneticPr fontId="2" type="noConversion"/>
  </si>
  <si>
    <t>- 현수막</t>
    <phoneticPr fontId="2" type="noConversion"/>
  </si>
  <si>
    <t>생활용구보급사업</t>
    <phoneticPr fontId="2" type="noConversion"/>
  </si>
  <si>
    <t>2019년도 한국시각장애인연합회 세입. 세출 예산서</t>
    <phoneticPr fontId="8" type="noConversion"/>
  </si>
  <si>
    <t>19' 예산 산출내역</t>
    <phoneticPr fontId="2" type="noConversion"/>
  </si>
  <si>
    <t>○ 시각장애인편의시설지원센터 운영사업</t>
    <phoneticPr fontId="2" type="noConversion"/>
  </si>
  <si>
    <t>○ 대여금상환</t>
    <phoneticPr fontId="2" type="noConversion"/>
  </si>
  <si>
    <t>19' 예산 산출내역</t>
    <phoneticPr fontId="2" type="noConversion"/>
  </si>
  <si>
    <t>○ 시각장애인스포츠연맹 지원금</t>
    <phoneticPr fontId="2" type="noConversion"/>
  </si>
  <si>
    <t>8,000원*3명*20일*12월</t>
    <phoneticPr fontId="2" type="noConversion"/>
  </si>
  <si>
    <t>○ 직원명절선물구입비</t>
    <phoneticPr fontId="2" type="noConversion"/>
  </si>
  <si>
    <t>○ 맞춤형복지포인트</t>
    <phoneticPr fontId="2" type="noConversion"/>
  </si>
  <si>
    <t>○ 이룸센터주차권</t>
    <phoneticPr fontId="2" type="noConversion"/>
  </si>
  <si>
    <t>○ 미디어접근센터 건물화재보험료</t>
    <phoneticPr fontId="2" type="noConversion"/>
  </si>
  <si>
    <t>○ 기타운영비</t>
    <phoneticPr fontId="2" type="noConversion"/>
  </si>
  <si>
    <t>○ WBU 회비: 2019($13,915)</t>
    <phoneticPr fontId="2" type="noConversion"/>
  </si>
  <si>
    <t>○ IBSA 회비 : 2019(1,250유로)</t>
    <phoneticPr fontId="2" type="noConversion"/>
  </si>
  <si>
    <t>○ 화면해설AD센터운영사업</t>
    <phoneticPr fontId="2" type="noConversion"/>
  </si>
  <si>
    <t>정책 토론회 및 세미나 개최 사업</t>
    <phoneticPr fontId="2" type="noConversion"/>
  </si>
  <si>
    <t>지부 지회 지원 사업</t>
    <phoneticPr fontId="2" type="noConversion"/>
  </si>
  <si>
    <t>장애인생활이동지원센터 통합대표번호 운영 사업</t>
    <phoneticPr fontId="2" type="noConversion"/>
  </si>
  <si>
    <t>시청각중복장애인캠프사업</t>
    <phoneticPr fontId="2" type="noConversion"/>
  </si>
  <si>
    <t>○ 행복을 들려주는 도서관 신규 서비스 개발 보급사업</t>
    <phoneticPr fontId="2" type="noConversion"/>
  </si>
  <si>
    <t>행복을 들려주는 도서관 신규 서비스 개발 보급사업</t>
    <phoneticPr fontId="2" type="noConversion"/>
  </si>
  <si>
    <t>시각장애인편의센터 앱 보급 및 운영관리 사업</t>
    <phoneticPr fontId="2" type="noConversion"/>
  </si>
  <si>
    <t>동영상 공유 서비스를 활용한 홍보사업</t>
    <phoneticPr fontId="2" type="noConversion"/>
  </si>
  <si>
    <t>○ 피복비</t>
    <phoneticPr fontId="2" type="noConversion"/>
  </si>
  <si>
    <t>○ 화면해설 AD(Audio Description)센터운영사업</t>
    <phoneticPr fontId="2" type="noConversion"/>
  </si>
  <si>
    <t>화면해설 AD(Audio Description)센터 운영사업</t>
    <phoneticPr fontId="2" type="noConversion"/>
  </si>
  <si>
    <t>2018년 예산</t>
    <phoneticPr fontId="2" type="noConversion"/>
  </si>
  <si>
    <t>2019년 예산</t>
    <phoneticPr fontId="2" type="noConversion"/>
  </si>
  <si>
    <r>
      <t>증(</t>
    </r>
    <r>
      <rPr>
        <b/>
        <sz val="14"/>
        <color indexed="8"/>
        <rFont val="돋움"/>
        <family val="3"/>
        <charset val="129"/>
      </rPr>
      <t>△</t>
    </r>
    <r>
      <rPr>
        <b/>
        <sz val="14"/>
        <color indexed="8"/>
        <rFont val="굴림"/>
        <family val="3"/>
        <charset val="129"/>
      </rPr>
      <t>)감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</si>
</sst>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1" formatCode="_-* #,##0_-;\-* #,##0_-;_-* &quot;-&quot;_-;_-@_-"/>
    <numFmt numFmtId="176" formatCode="#&quot;명&quot;"/>
    <numFmt numFmtId="177" formatCode="#&quot;월&quot;"/>
    <numFmt numFmtId="178" formatCode="#&quot;회&quot;"/>
    <numFmt numFmtId="179" formatCode="#&quot;지회&quot;"/>
    <numFmt numFmtId="180" formatCode="#&quot;대&quot;"/>
    <numFmt numFmtId="181" formatCode="#&quot;지부&quot;"/>
    <numFmt numFmtId="182" formatCode="_-* #,##0_-;\-* #,##0_-;_-* &quot;-&quot;??_-;_-@_-"/>
    <numFmt numFmtId="183" formatCode="#,###&quot;원&quot;"/>
    <numFmt numFmtId="184" formatCode="0.0%"/>
    <numFmt numFmtId="185" formatCode="#,##0&quot;원&quot;"/>
    <numFmt numFmtId="186" formatCode="#&quot;년&quot;"/>
    <numFmt numFmtId="187" formatCode="#&quot;건&quot;"/>
    <numFmt numFmtId="188" formatCode="0.000%"/>
  </numFmts>
  <fonts count="2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u/>
      <sz val="28"/>
      <color indexed="8"/>
      <name val="굴림"/>
      <family val="3"/>
      <charset val="129"/>
    </font>
    <font>
      <sz val="8"/>
      <name val="돋움"/>
      <family val="3"/>
      <charset val="129"/>
    </font>
    <font>
      <b/>
      <sz val="14"/>
      <color indexed="8"/>
      <name val="굴림"/>
      <family val="3"/>
      <charset val="129"/>
    </font>
    <font>
      <b/>
      <sz val="14"/>
      <name val="돋움"/>
      <family val="3"/>
      <charset val="129"/>
    </font>
    <font>
      <sz val="14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0"/>
      <color rgb="FFFF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1"/>
      <color indexed="81"/>
      <name val="돋움"/>
      <family val="3"/>
      <charset val="129"/>
    </font>
    <font>
      <b/>
      <sz val="11"/>
      <color indexed="81"/>
      <name val="Tahoma"/>
      <family val="2"/>
    </font>
    <font>
      <sz val="9"/>
      <color indexed="81"/>
      <name val="Tahoma"/>
      <family val="2"/>
    </font>
    <font>
      <b/>
      <sz val="14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320">
    <xf numFmtId="0" fontId="0" fillId="0" borderId="0" xfId="0">
      <alignment vertical="center"/>
    </xf>
    <xf numFmtId="0" fontId="0" fillId="0" borderId="0" xfId="0">
      <alignment vertical="center"/>
    </xf>
    <xf numFmtId="41" fontId="6" fillId="0" borderId="0" xfId="1" applyFont="1">
      <alignment vertical="center"/>
    </xf>
    <xf numFmtId="0" fontId="6" fillId="0" borderId="0" xfId="0" applyFont="1">
      <alignment vertical="center"/>
    </xf>
    <xf numFmtId="41" fontId="6" fillId="0" borderId="0" xfId="1" applyFont="1" applyFill="1">
      <alignment vertical="center"/>
    </xf>
    <xf numFmtId="0" fontId="6" fillId="0" borderId="0" xfId="0" applyFont="1" applyFill="1">
      <alignment vertical="center"/>
    </xf>
    <xf numFmtId="41" fontId="6" fillId="0" borderId="0" xfId="1" applyFont="1" applyFill="1" applyBorder="1">
      <alignment vertical="center"/>
    </xf>
    <xf numFmtId="0" fontId="4" fillId="0" borderId="0" xfId="0" applyFont="1" applyAlignment="1">
      <alignment horizontal="left" vertical="center" shrinkToFit="1"/>
    </xf>
    <xf numFmtId="0" fontId="9" fillId="0" borderId="0" xfId="2" applyFont="1" applyBorder="1" applyAlignment="1">
      <alignment horizontal="left" vertical="center"/>
    </xf>
    <xf numFmtId="41" fontId="10" fillId="0" borderId="9" xfId="3" applyFont="1" applyBorder="1">
      <alignment vertical="center"/>
    </xf>
    <xf numFmtId="41" fontId="10" fillId="0" borderId="17" xfId="3" applyFont="1" applyBorder="1">
      <alignment vertical="center"/>
    </xf>
    <xf numFmtId="41" fontId="11" fillId="0" borderId="9" xfId="3" applyFont="1" applyBorder="1">
      <alignment vertical="center"/>
    </xf>
    <xf numFmtId="41" fontId="11" fillId="0" borderId="9" xfId="3" applyFont="1" applyBorder="1" applyAlignment="1">
      <alignment horizontal="center" vertical="center"/>
    </xf>
    <xf numFmtId="0" fontId="11" fillId="0" borderId="9" xfId="2" applyFont="1" applyFill="1" applyBorder="1" applyAlignment="1">
      <alignment horizontal="center" vertical="center"/>
    </xf>
    <xf numFmtId="49" fontId="11" fillId="0" borderId="9" xfId="2" applyNumberFormat="1" applyFont="1" applyFill="1" applyBorder="1" applyAlignment="1">
      <alignment horizontal="center" vertical="center"/>
    </xf>
    <xf numFmtId="0" fontId="11" fillId="0" borderId="18" xfId="2" applyFont="1" applyBorder="1" applyAlignment="1">
      <alignment horizontal="center" vertical="center"/>
    </xf>
    <xf numFmtId="41" fontId="12" fillId="0" borderId="0" xfId="1" applyFont="1" applyFill="1" applyAlignment="1">
      <alignment horizontal="center" vertical="center"/>
    </xf>
    <xf numFmtId="41" fontId="13" fillId="0" borderId="0" xfId="1" applyFont="1" applyFill="1" applyAlignment="1">
      <alignment horizontal="center" vertical="center"/>
    </xf>
    <xf numFmtId="0" fontId="14" fillId="0" borderId="2" xfId="0" applyFont="1" applyFill="1" applyBorder="1" applyAlignment="1">
      <alignment vertical="center"/>
    </xf>
    <xf numFmtId="0" fontId="14" fillId="0" borderId="3" xfId="0" applyFont="1" applyFill="1" applyBorder="1" applyAlignment="1">
      <alignment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183" fontId="14" fillId="0" borderId="0" xfId="0" applyNumberFormat="1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>
      <alignment vertical="center"/>
    </xf>
    <xf numFmtId="0" fontId="14" fillId="0" borderId="0" xfId="0" applyFont="1" applyFill="1" applyAlignment="1">
      <alignment vertical="top"/>
    </xf>
    <xf numFmtId="183" fontId="14" fillId="0" borderId="0" xfId="1" applyNumberFormat="1" applyFont="1" applyFill="1" applyAlignment="1">
      <alignment horizontal="right" vertical="center"/>
    </xf>
    <xf numFmtId="41" fontId="14" fillId="0" borderId="0" xfId="1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5" fillId="0" borderId="0" xfId="0" applyFont="1">
      <alignment vertical="center"/>
    </xf>
    <xf numFmtId="0" fontId="14" fillId="0" borderId="9" xfId="0" applyFont="1" applyFill="1" applyBorder="1">
      <alignment vertical="center"/>
    </xf>
    <xf numFmtId="183" fontId="14" fillId="0" borderId="14" xfId="1" applyNumberFormat="1" applyFont="1" applyFill="1" applyBorder="1" applyAlignment="1">
      <alignment horizontal="right" vertical="center"/>
    </xf>
    <xf numFmtId="41" fontId="14" fillId="0" borderId="14" xfId="1" applyFont="1" applyFill="1" applyBorder="1" applyAlignment="1">
      <alignment horizontal="center" vertical="center"/>
    </xf>
    <xf numFmtId="0" fontId="14" fillId="0" borderId="8" xfId="0" applyFont="1" applyFill="1" applyBorder="1">
      <alignment vertical="center"/>
    </xf>
    <xf numFmtId="41" fontId="14" fillId="0" borderId="0" xfId="1" applyFont="1" applyFill="1" applyBorder="1" applyAlignment="1">
      <alignment vertical="center"/>
    </xf>
    <xf numFmtId="183" fontId="14" fillId="0" borderId="0" xfId="1" applyNumberFormat="1" applyFont="1" applyFill="1" applyBorder="1" applyAlignment="1">
      <alignment horizontal="right" vertical="center"/>
    </xf>
    <xf numFmtId="176" fontId="14" fillId="0" borderId="0" xfId="0" applyNumberFormat="1" applyFont="1" applyFill="1" applyBorder="1" applyAlignment="1">
      <alignment horizontal="center" vertical="center"/>
    </xf>
    <xf numFmtId="177" fontId="14" fillId="0" borderId="0" xfId="0" applyNumberFormat="1" applyFont="1" applyFill="1" applyBorder="1" applyAlignment="1">
      <alignment horizontal="center" vertical="center"/>
    </xf>
    <xf numFmtId="0" fontId="14" fillId="0" borderId="0" xfId="0" quotePrefix="1" applyFont="1" applyFill="1" applyBorder="1" applyAlignment="1">
      <alignment horizontal="center" vertical="center"/>
    </xf>
    <xf numFmtId="183" fontId="14" fillId="0" borderId="1" xfId="1" applyNumberFormat="1" applyFont="1" applyFill="1" applyBorder="1" applyAlignment="1">
      <alignment horizontal="right" vertical="center"/>
    </xf>
    <xf numFmtId="41" fontId="14" fillId="0" borderId="1" xfId="1" applyFont="1" applyFill="1" applyBorder="1" applyAlignment="1">
      <alignment horizontal="center" vertical="center"/>
    </xf>
    <xf numFmtId="176" fontId="14" fillId="0" borderId="1" xfId="0" applyNumberFormat="1" applyFont="1" applyFill="1" applyBorder="1" applyAlignment="1">
      <alignment horizontal="center" vertical="center"/>
    </xf>
    <xf numFmtId="0" fontId="14" fillId="0" borderId="1" xfId="0" quotePrefix="1" applyFont="1" applyFill="1" applyBorder="1" applyAlignment="1">
      <alignment horizontal="center" vertical="center"/>
    </xf>
    <xf numFmtId="177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183" fontId="14" fillId="0" borderId="3" xfId="1" applyNumberFormat="1" applyFont="1" applyFill="1" applyBorder="1" applyAlignment="1">
      <alignment horizontal="right" vertical="center"/>
    </xf>
    <xf numFmtId="0" fontId="14" fillId="0" borderId="3" xfId="0" quotePrefix="1" applyFont="1" applyFill="1" applyBorder="1" applyAlignment="1">
      <alignment horizontal="center" vertical="center"/>
    </xf>
    <xf numFmtId="176" fontId="14" fillId="0" borderId="1" xfId="0" quotePrefix="1" applyNumberFormat="1" applyFont="1" applyFill="1" applyBorder="1" applyAlignment="1">
      <alignment horizontal="center" vertical="center"/>
    </xf>
    <xf numFmtId="183" fontId="14" fillId="0" borderId="0" xfId="1" quotePrefix="1" applyNumberFormat="1" applyFont="1" applyFill="1" applyBorder="1" applyAlignment="1">
      <alignment horizontal="right" vertical="center"/>
    </xf>
    <xf numFmtId="178" fontId="14" fillId="0" borderId="0" xfId="0" applyNumberFormat="1" applyFont="1" applyFill="1" applyBorder="1" applyAlignment="1">
      <alignment horizontal="center" vertical="center"/>
    </xf>
    <xf numFmtId="176" fontId="14" fillId="0" borderId="3" xfId="0" applyNumberFormat="1" applyFont="1" applyFill="1" applyBorder="1" applyAlignment="1">
      <alignment horizontal="center" vertical="center"/>
    </xf>
    <xf numFmtId="177" fontId="14" fillId="0" borderId="3" xfId="0" applyNumberFormat="1" applyFont="1" applyFill="1" applyBorder="1" applyAlignment="1">
      <alignment horizontal="center" vertical="center"/>
    </xf>
    <xf numFmtId="41" fontId="14" fillId="0" borderId="3" xfId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178" fontId="14" fillId="0" borderId="3" xfId="0" applyNumberFormat="1" applyFont="1" applyFill="1" applyBorder="1" applyAlignment="1">
      <alignment horizontal="center" vertical="center"/>
    </xf>
    <xf numFmtId="180" fontId="14" fillId="0" borderId="0" xfId="0" applyNumberFormat="1" applyFont="1" applyFill="1" applyBorder="1" applyAlignment="1">
      <alignment horizontal="center" vertical="center"/>
    </xf>
    <xf numFmtId="177" fontId="14" fillId="0" borderId="14" xfId="0" applyNumberFormat="1" applyFont="1" applyFill="1" applyBorder="1" applyAlignment="1">
      <alignment horizontal="center" vertical="center"/>
    </xf>
    <xf numFmtId="0" fontId="14" fillId="0" borderId="14" xfId="0" quotePrefix="1" applyFont="1" applyFill="1" applyBorder="1" applyAlignment="1">
      <alignment horizontal="center" vertical="center"/>
    </xf>
    <xf numFmtId="183" fontId="14" fillId="0" borderId="1" xfId="0" applyNumberFormat="1" applyFont="1" applyFill="1" applyBorder="1" applyAlignment="1">
      <alignment horizontal="right" vertical="center" wrapText="1"/>
    </xf>
    <xf numFmtId="3" fontId="14" fillId="0" borderId="1" xfId="0" applyNumberFormat="1" applyFont="1" applyFill="1" applyBorder="1" applyAlignment="1">
      <alignment horizontal="center" vertical="center" wrapText="1"/>
    </xf>
    <xf numFmtId="0" fontId="14" fillId="0" borderId="10" xfId="0" applyFont="1" applyFill="1" applyBorder="1">
      <alignment vertical="center"/>
    </xf>
    <xf numFmtId="0" fontId="14" fillId="0" borderId="7" xfId="0" applyFont="1" applyFill="1" applyBorder="1" applyAlignment="1">
      <alignment vertical="top"/>
    </xf>
    <xf numFmtId="181" fontId="14" fillId="0" borderId="0" xfId="0" applyNumberFormat="1" applyFont="1" applyFill="1" applyBorder="1" applyAlignment="1">
      <alignment horizontal="center" vertical="center"/>
    </xf>
    <xf numFmtId="41" fontId="14" fillId="0" borderId="0" xfId="1" applyFont="1" applyAlignment="1">
      <alignment vertical="center"/>
    </xf>
    <xf numFmtId="41" fontId="5" fillId="0" borderId="0" xfId="1" applyFont="1" applyFill="1">
      <alignment vertical="center"/>
    </xf>
    <xf numFmtId="0" fontId="5" fillId="0" borderId="0" xfId="0" applyFont="1" applyFill="1">
      <alignment vertical="center"/>
    </xf>
    <xf numFmtId="0" fontId="5" fillId="0" borderId="14" xfId="0" applyFont="1" applyFill="1" applyBorder="1">
      <alignment vertical="center"/>
    </xf>
    <xf numFmtId="0" fontId="5" fillId="0" borderId="3" xfId="0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14" fillId="0" borderId="5" xfId="0" applyFont="1" applyFill="1" applyBorder="1" applyAlignment="1">
      <alignment horizontal="right" vertical="center"/>
    </xf>
    <xf numFmtId="0" fontId="14" fillId="0" borderId="7" xfId="0" applyFont="1" applyFill="1" applyBorder="1" applyAlignment="1">
      <alignment horizontal="right" vertical="center"/>
    </xf>
    <xf numFmtId="0" fontId="14" fillId="0" borderId="5" xfId="0" quotePrefix="1" applyFont="1" applyFill="1" applyBorder="1" applyAlignment="1">
      <alignment vertical="center"/>
    </xf>
    <xf numFmtId="0" fontId="14" fillId="0" borderId="0" xfId="0" applyFont="1" applyFill="1" applyAlignment="1">
      <alignment vertical="center"/>
    </xf>
    <xf numFmtId="0" fontId="14" fillId="0" borderId="13" xfId="0" applyFont="1" applyFill="1" applyBorder="1" applyAlignment="1">
      <alignment vertical="center"/>
    </xf>
    <xf numFmtId="0" fontId="14" fillId="0" borderId="14" xfId="0" applyFont="1" applyFill="1" applyBorder="1" applyAlignment="1">
      <alignment vertical="center"/>
    </xf>
    <xf numFmtId="41" fontId="14" fillId="0" borderId="9" xfId="0" applyNumberFormat="1" applyFont="1" applyFill="1" applyBorder="1" applyAlignment="1">
      <alignment vertical="center"/>
    </xf>
    <xf numFmtId="0" fontId="14" fillId="0" borderId="1" xfId="0" applyFont="1" applyFill="1" applyBorder="1" applyAlignment="1">
      <alignment vertical="center"/>
    </xf>
    <xf numFmtId="0" fontId="14" fillId="0" borderId="7" xfId="0" applyFont="1" applyFill="1" applyBorder="1" applyAlignment="1">
      <alignment vertical="center"/>
    </xf>
    <xf numFmtId="0" fontId="14" fillId="0" borderId="0" xfId="0" quotePrefix="1" applyFont="1" applyFill="1" applyBorder="1" applyAlignment="1">
      <alignment vertical="center"/>
    </xf>
    <xf numFmtId="0" fontId="14" fillId="0" borderId="0" xfId="0" applyFont="1" applyAlignment="1">
      <alignment vertical="center"/>
    </xf>
    <xf numFmtId="41" fontId="5" fillId="0" borderId="0" xfId="1" applyFont="1" applyFill="1" applyAlignment="1">
      <alignment horizontal="center" vertical="center"/>
    </xf>
    <xf numFmtId="41" fontId="6" fillId="0" borderId="0" xfId="1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41" fontId="5" fillId="0" borderId="9" xfId="1" applyFont="1" applyFill="1" applyBorder="1" applyAlignment="1">
      <alignment horizontal="center" vertical="center"/>
    </xf>
    <xf numFmtId="0" fontId="9" fillId="0" borderId="0" xfId="2" applyFont="1" applyBorder="1" applyAlignment="1">
      <alignment horizontal="right" vertical="center"/>
    </xf>
    <xf numFmtId="41" fontId="5" fillId="0" borderId="15" xfId="1" applyFont="1" applyFill="1" applyBorder="1" applyAlignment="1">
      <alignment horizontal="center" vertical="center"/>
    </xf>
    <xf numFmtId="41" fontId="5" fillId="0" borderId="4" xfId="1" applyFont="1" applyFill="1" applyBorder="1" applyAlignment="1">
      <alignment horizontal="center" vertical="center"/>
    </xf>
    <xf numFmtId="41" fontId="5" fillId="0" borderId="6" xfId="1" applyFont="1" applyFill="1" applyBorder="1">
      <alignment vertical="center"/>
    </xf>
    <xf numFmtId="41" fontId="5" fillId="2" borderId="8" xfId="1" applyFont="1" applyFill="1" applyBorder="1">
      <alignment vertical="center"/>
    </xf>
    <xf numFmtId="41" fontId="5" fillId="2" borderId="8" xfId="1" applyFont="1" applyFill="1" applyBorder="1" applyAlignment="1">
      <alignment horizontal="center" vertical="center"/>
    </xf>
    <xf numFmtId="41" fontId="5" fillId="0" borderId="6" xfId="1" applyFont="1" applyFill="1" applyBorder="1" applyAlignment="1">
      <alignment horizontal="center" vertical="center"/>
    </xf>
    <xf numFmtId="41" fontId="14" fillId="0" borderId="15" xfId="0" applyNumberFormat="1" applyFont="1" applyFill="1" applyBorder="1" applyAlignment="1">
      <alignment vertical="center"/>
    </xf>
    <xf numFmtId="49" fontId="11" fillId="0" borderId="18" xfId="2" applyNumberFormat="1" applyFont="1" applyFill="1" applyBorder="1" applyAlignment="1">
      <alignment horizontal="center" vertical="center"/>
    </xf>
    <xf numFmtId="0" fontId="11" fillId="0" borderId="16" xfId="2" applyFont="1" applyFill="1" applyBorder="1" applyAlignment="1">
      <alignment horizontal="center" vertical="center"/>
    </xf>
    <xf numFmtId="0" fontId="14" fillId="0" borderId="13" xfId="0" applyFont="1" applyFill="1" applyBorder="1">
      <alignment vertical="center"/>
    </xf>
    <xf numFmtId="0" fontId="14" fillId="0" borderId="2" xfId="0" applyFont="1" applyFill="1" applyBorder="1">
      <alignment vertical="center"/>
    </xf>
    <xf numFmtId="0" fontId="14" fillId="0" borderId="5" xfId="0" applyFont="1" applyFill="1" applyBorder="1">
      <alignment vertical="center"/>
    </xf>
    <xf numFmtId="0" fontId="14" fillId="0" borderId="7" xfId="0" applyFont="1" applyFill="1" applyBorder="1">
      <alignment vertical="center"/>
    </xf>
    <xf numFmtId="0" fontId="14" fillId="0" borderId="5" xfId="0" quotePrefix="1" applyFont="1" applyFill="1" applyBorder="1">
      <alignment vertical="center"/>
    </xf>
    <xf numFmtId="0" fontId="14" fillId="0" borderId="2" xfId="0" applyFont="1" applyFill="1" applyBorder="1" applyAlignment="1">
      <alignment vertical="center" wrapText="1"/>
    </xf>
    <xf numFmtId="0" fontId="16" fillId="0" borderId="0" xfId="0" applyFont="1" applyFill="1">
      <alignment vertical="center"/>
    </xf>
    <xf numFmtId="0" fontId="16" fillId="0" borderId="0" xfId="0" applyFont="1">
      <alignment vertical="center"/>
    </xf>
    <xf numFmtId="0" fontId="14" fillId="0" borderId="0" xfId="0" applyFont="1">
      <alignment vertical="center"/>
    </xf>
    <xf numFmtId="41" fontId="14" fillId="0" borderId="0" xfId="1" quotePrefix="1" applyFont="1" applyFill="1" applyBorder="1" applyAlignment="1">
      <alignment vertical="center"/>
    </xf>
    <xf numFmtId="185" fontId="14" fillId="0" borderId="0" xfId="1" applyNumberFormat="1" applyFont="1" applyFill="1" applyBorder="1" applyAlignment="1">
      <alignment horizontal="center" vertical="center"/>
    </xf>
    <xf numFmtId="185" fontId="14" fillId="0" borderId="15" xfId="1" applyNumberFormat="1" applyFont="1" applyFill="1" applyBorder="1" applyAlignment="1">
      <alignment horizontal="center" vertical="center"/>
    </xf>
    <xf numFmtId="185" fontId="14" fillId="0" borderId="15" xfId="0" applyNumberFormat="1" applyFont="1" applyFill="1" applyBorder="1" applyAlignment="1">
      <alignment vertical="center"/>
    </xf>
    <xf numFmtId="185" fontId="14" fillId="0" borderId="15" xfId="1" applyNumberFormat="1" applyFont="1" applyFill="1" applyBorder="1" applyAlignment="1">
      <alignment horizontal="right" vertical="center"/>
    </xf>
    <xf numFmtId="185" fontId="14" fillId="0" borderId="6" xfId="1" applyNumberFormat="1" applyFont="1" applyFill="1" applyBorder="1" applyAlignment="1">
      <alignment horizontal="right" vertical="center"/>
    </xf>
    <xf numFmtId="185" fontId="14" fillId="2" borderId="8" xfId="1" applyNumberFormat="1" applyFont="1" applyFill="1" applyBorder="1" applyAlignment="1">
      <alignment horizontal="right" vertical="center"/>
    </xf>
    <xf numFmtId="185" fontId="15" fillId="0" borderId="4" xfId="1" applyNumberFormat="1" applyFont="1" applyFill="1" applyBorder="1" applyAlignment="1">
      <alignment horizontal="right" vertical="center"/>
    </xf>
    <xf numFmtId="185" fontId="14" fillId="0" borderId="4" xfId="1" applyNumberFormat="1" applyFont="1" applyFill="1" applyBorder="1" applyAlignment="1">
      <alignment horizontal="right" vertical="center"/>
    </xf>
    <xf numFmtId="185" fontId="14" fillId="2" borderId="6" xfId="1" applyNumberFormat="1" applyFont="1" applyFill="1" applyBorder="1" applyAlignment="1">
      <alignment horizontal="right" vertical="center"/>
    </xf>
    <xf numFmtId="185" fontId="14" fillId="2" borderId="15" xfId="1" applyNumberFormat="1" applyFont="1" applyFill="1" applyBorder="1" applyAlignment="1">
      <alignment horizontal="right" vertical="center"/>
    </xf>
    <xf numFmtId="185" fontId="14" fillId="0" borderId="0" xfId="0" applyNumberFormat="1" applyFont="1" applyBorder="1" applyAlignment="1">
      <alignment vertical="center"/>
    </xf>
    <xf numFmtId="185" fontId="14" fillId="0" borderId="0" xfId="1" applyNumberFormat="1" applyFont="1" applyFill="1" applyBorder="1" applyAlignment="1">
      <alignment horizontal="right" vertical="center"/>
    </xf>
    <xf numFmtId="185" fontId="17" fillId="0" borderId="4" xfId="1" applyNumberFormat="1" applyFont="1" applyFill="1" applyBorder="1" applyAlignment="1">
      <alignment horizontal="right" vertical="center"/>
    </xf>
    <xf numFmtId="185" fontId="17" fillId="0" borderId="15" xfId="1" applyNumberFormat="1" applyFont="1" applyFill="1" applyBorder="1" applyAlignment="1">
      <alignment horizontal="right" vertical="center"/>
    </xf>
    <xf numFmtId="0" fontId="14" fillId="0" borderId="0" xfId="0" applyFont="1" applyAlignment="1">
      <alignment vertical="center" shrinkToFit="1"/>
    </xf>
    <xf numFmtId="41" fontId="14" fillId="0" borderId="9" xfId="0" applyNumberFormat="1" applyFont="1" applyFill="1" applyBorder="1" applyAlignment="1">
      <alignment vertical="top"/>
    </xf>
    <xf numFmtId="0" fontId="14" fillId="0" borderId="1" xfId="0" applyFont="1" applyFill="1" applyBorder="1" applyAlignment="1">
      <alignment vertical="top"/>
    </xf>
    <xf numFmtId="183" fontId="14" fillId="0" borderId="1" xfId="1" applyNumberFormat="1" applyFont="1" applyFill="1" applyBorder="1" applyAlignment="1">
      <alignment horizontal="right" vertical="top"/>
    </xf>
    <xf numFmtId="41" fontId="14" fillId="0" borderId="1" xfId="1" applyFont="1" applyFill="1" applyBorder="1" applyAlignment="1">
      <alignment horizontal="center" vertical="top"/>
    </xf>
    <xf numFmtId="0" fontId="14" fillId="0" borderId="1" xfId="0" applyFont="1" applyFill="1" applyBorder="1" applyAlignment="1">
      <alignment horizontal="center" vertical="top"/>
    </xf>
    <xf numFmtId="177" fontId="14" fillId="0" borderId="1" xfId="0" applyNumberFormat="1" applyFont="1" applyFill="1" applyBorder="1" applyAlignment="1">
      <alignment horizontal="center" vertical="top"/>
    </xf>
    <xf numFmtId="0" fontId="14" fillId="0" borderId="1" xfId="0" quotePrefix="1" applyFont="1" applyFill="1" applyBorder="1" applyAlignment="1">
      <alignment horizontal="center" vertical="top"/>
    </xf>
    <xf numFmtId="185" fontId="14" fillId="2" borderId="8" xfId="1" applyNumberFormat="1" applyFont="1" applyFill="1" applyBorder="1" applyAlignment="1">
      <alignment horizontal="right" vertical="top"/>
    </xf>
    <xf numFmtId="0" fontId="14" fillId="0" borderId="0" xfId="0" applyFont="1" applyAlignment="1">
      <alignment vertical="top"/>
    </xf>
    <xf numFmtId="185" fontId="14" fillId="0" borderId="15" xfId="1" applyNumberFormat="1" applyFont="1" applyFill="1" applyBorder="1" applyAlignment="1">
      <alignment horizontal="right" vertical="top"/>
    </xf>
    <xf numFmtId="0" fontId="0" fillId="0" borderId="21" xfId="0" applyBorder="1" applyAlignment="1">
      <alignment vertical="center"/>
    </xf>
    <xf numFmtId="0" fontId="0" fillId="0" borderId="19" xfId="0" applyBorder="1" applyAlignment="1">
      <alignment vertical="center"/>
    </xf>
    <xf numFmtId="41" fontId="11" fillId="0" borderId="20" xfId="3" applyFont="1" applyBorder="1" applyAlignment="1">
      <alignment horizontal="center" vertical="center"/>
    </xf>
    <xf numFmtId="0" fontId="7" fillId="0" borderId="0" xfId="2" applyFont="1" applyAlignment="1">
      <alignment vertical="center"/>
    </xf>
    <xf numFmtId="41" fontId="18" fillId="0" borderId="0" xfId="1" applyFont="1" applyFill="1" applyBorder="1" applyAlignment="1">
      <alignment horizontal="center" vertical="center"/>
    </xf>
    <xf numFmtId="0" fontId="18" fillId="0" borderId="0" xfId="1" applyNumberFormat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center" vertical="center"/>
    </xf>
    <xf numFmtId="0" fontId="5" fillId="0" borderId="0" xfId="0" quotePrefix="1" applyFont="1" applyFill="1" applyBorder="1" applyAlignment="1">
      <alignment horizontal="center" vertical="center"/>
    </xf>
    <xf numFmtId="183" fontId="5" fillId="0" borderId="6" xfId="1" applyNumberFormat="1" applyFont="1" applyFill="1" applyBorder="1" applyAlignment="1">
      <alignment horizontal="right" vertical="center"/>
    </xf>
    <xf numFmtId="0" fontId="18" fillId="0" borderId="3" xfId="0" applyFont="1" applyFill="1" applyBorder="1">
      <alignment vertical="center"/>
    </xf>
    <xf numFmtId="183" fontId="5" fillId="0" borderId="3" xfId="1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center" vertical="center"/>
    </xf>
    <xf numFmtId="0" fontId="5" fillId="0" borderId="3" xfId="0" quotePrefix="1" applyFont="1" applyFill="1" applyBorder="1" applyAlignment="1">
      <alignment horizontal="center" vertical="center"/>
    </xf>
    <xf numFmtId="183" fontId="5" fillId="0" borderId="4" xfId="1" applyNumberFormat="1" applyFont="1" applyFill="1" applyBorder="1" applyAlignment="1">
      <alignment horizontal="right" vertical="center"/>
    </xf>
    <xf numFmtId="183" fontId="5" fillId="0" borderId="0" xfId="1" applyNumberFormat="1" applyFont="1" applyFill="1" applyBorder="1" applyAlignment="1">
      <alignment horizontal="right" vertical="center"/>
    </xf>
    <xf numFmtId="41" fontId="5" fillId="0" borderId="0" xfId="1" applyFont="1" applyFill="1" applyBorder="1" applyAlignment="1">
      <alignment horizontal="center" vertical="center"/>
    </xf>
    <xf numFmtId="183" fontId="18" fillId="0" borderId="0" xfId="1" applyNumberFormat="1" applyFont="1" applyFill="1" applyBorder="1" applyAlignment="1">
      <alignment horizontal="right" vertical="center"/>
    </xf>
    <xf numFmtId="176" fontId="5" fillId="0" borderId="0" xfId="0" applyNumberFormat="1" applyFont="1" applyFill="1" applyBorder="1" applyAlignment="1">
      <alignment horizontal="center" vertical="center"/>
    </xf>
    <xf numFmtId="177" fontId="5" fillId="0" borderId="0" xfId="0" applyNumberFormat="1" applyFont="1" applyFill="1" applyBorder="1" applyAlignment="1">
      <alignment horizontal="center" vertical="center"/>
    </xf>
    <xf numFmtId="41" fontId="14" fillId="0" borderId="0" xfId="1" applyFont="1">
      <alignment vertical="center"/>
    </xf>
    <xf numFmtId="41" fontId="14" fillId="0" borderId="0" xfId="1" applyFont="1" applyAlignment="1">
      <alignment horizontal="center" vertical="center"/>
    </xf>
    <xf numFmtId="41" fontId="14" fillId="0" borderId="0" xfId="1" applyFont="1" applyFill="1">
      <alignment vertical="center"/>
    </xf>
    <xf numFmtId="41" fontId="14" fillId="0" borderId="0" xfId="1" applyFont="1" applyAlignment="1">
      <alignment vertical="top"/>
    </xf>
    <xf numFmtId="9" fontId="14" fillId="0" borderId="0" xfId="4" applyFont="1">
      <alignment vertical="center"/>
    </xf>
    <xf numFmtId="41" fontId="14" fillId="0" borderId="0" xfId="0" applyNumberFormat="1" applyFont="1">
      <alignment vertical="center"/>
    </xf>
    <xf numFmtId="0" fontId="14" fillId="0" borderId="9" xfId="0" applyFont="1" applyFill="1" applyBorder="1" applyAlignment="1">
      <alignment vertical="top"/>
    </xf>
    <xf numFmtId="0" fontId="14" fillId="0" borderId="9" xfId="0" applyFont="1" applyFill="1" applyBorder="1" applyAlignment="1">
      <alignment horizontal="left" vertical="top"/>
    </xf>
    <xf numFmtId="0" fontId="14" fillId="0" borderId="10" xfId="0" applyFont="1" applyFill="1" applyBorder="1" applyAlignment="1">
      <alignment vertical="top"/>
    </xf>
    <xf numFmtId="0" fontId="14" fillId="0" borderId="12" xfId="0" applyFont="1" applyFill="1" applyBorder="1" applyAlignment="1">
      <alignment vertical="top"/>
    </xf>
    <xf numFmtId="0" fontId="14" fillId="0" borderId="11" xfId="0" applyFont="1" applyFill="1" applyBorder="1" applyAlignment="1">
      <alignment vertical="top"/>
    </xf>
    <xf numFmtId="0" fontId="14" fillId="0" borderId="9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vertical="center"/>
    </xf>
    <xf numFmtId="0" fontId="14" fillId="0" borderId="4" xfId="0" applyFont="1" applyFill="1" applyBorder="1" applyAlignment="1">
      <alignment vertical="top"/>
    </xf>
    <xf numFmtId="0" fontId="14" fillId="0" borderId="6" xfId="0" applyFont="1" applyFill="1" applyBorder="1" applyAlignment="1">
      <alignment vertical="top"/>
    </xf>
    <xf numFmtId="0" fontId="14" fillId="0" borderId="8" xfId="0" applyFont="1" applyFill="1" applyBorder="1" applyAlignment="1">
      <alignment vertical="top"/>
    </xf>
    <xf numFmtId="41" fontId="14" fillId="0" borderId="0" xfId="1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vertical="top"/>
    </xf>
    <xf numFmtId="0" fontId="14" fillId="0" borderId="2" xfId="0" applyFont="1" applyFill="1" applyBorder="1" applyAlignment="1">
      <alignment vertical="top"/>
    </xf>
    <xf numFmtId="0" fontId="14" fillId="0" borderId="2" xfId="0" quotePrefix="1" applyFont="1" applyFill="1" applyBorder="1" applyAlignment="1">
      <alignment vertical="center"/>
    </xf>
    <xf numFmtId="0" fontId="14" fillId="0" borderId="5" xfId="0" applyFont="1" applyFill="1" applyBorder="1" applyAlignment="1">
      <alignment vertical="top"/>
    </xf>
    <xf numFmtId="183" fontId="14" fillId="0" borderId="3" xfId="0" applyNumberFormat="1" applyFont="1" applyFill="1" applyBorder="1" applyAlignment="1">
      <alignment horizontal="right" vertical="center" wrapText="1"/>
    </xf>
    <xf numFmtId="3" fontId="14" fillId="0" borderId="3" xfId="0" applyNumberFormat="1" applyFont="1" applyFill="1" applyBorder="1" applyAlignment="1">
      <alignment horizontal="center" vertical="center" wrapText="1"/>
    </xf>
    <xf numFmtId="185" fontId="17" fillId="0" borderId="8" xfId="1" applyNumberFormat="1" applyFont="1" applyFill="1" applyBorder="1" applyAlignment="1">
      <alignment horizontal="right" vertical="center"/>
    </xf>
    <xf numFmtId="185" fontId="14" fillId="0" borderId="4" xfId="1" applyNumberFormat="1" applyFont="1" applyFill="1" applyBorder="1" applyAlignment="1">
      <alignment vertical="center"/>
    </xf>
    <xf numFmtId="185" fontId="14" fillId="0" borderId="6" xfId="1" applyNumberFormat="1" applyFont="1" applyFill="1" applyBorder="1" applyAlignment="1">
      <alignment vertical="center"/>
    </xf>
    <xf numFmtId="41" fontId="5" fillId="0" borderId="4" xfId="1" applyFont="1" applyFill="1" applyBorder="1">
      <alignment vertical="center"/>
    </xf>
    <xf numFmtId="0" fontId="14" fillId="0" borderId="7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1" fontId="6" fillId="0" borderId="0" xfId="1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vertical="top"/>
    </xf>
    <xf numFmtId="178" fontId="14" fillId="0" borderId="14" xfId="0" applyNumberFormat="1" applyFont="1" applyFill="1" applyBorder="1" applyAlignment="1">
      <alignment horizontal="center" vertical="center"/>
    </xf>
    <xf numFmtId="186" fontId="14" fillId="0" borderId="0" xfId="0" applyNumberFormat="1" applyFont="1" applyFill="1" applyBorder="1" applyAlignment="1">
      <alignment horizontal="center" vertical="center"/>
    </xf>
    <xf numFmtId="0" fontId="18" fillId="0" borderId="0" xfId="0" applyFont="1" applyBorder="1">
      <alignment vertical="center"/>
    </xf>
    <xf numFmtId="187" fontId="14" fillId="0" borderId="0" xfId="0" applyNumberFormat="1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vertical="top"/>
    </xf>
    <xf numFmtId="0" fontId="14" fillId="0" borderId="10" xfId="0" applyFont="1" applyFill="1" applyBorder="1" applyAlignment="1">
      <alignment vertical="top"/>
    </xf>
    <xf numFmtId="0" fontId="14" fillId="0" borderId="11" xfId="0" applyFont="1" applyFill="1" applyBorder="1" applyAlignment="1">
      <alignment vertical="top"/>
    </xf>
    <xf numFmtId="0" fontId="14" fillId="0" borderId="6" xfId="0" applyFont="1" applyFill="1" applyBorder="1" applyAlignment="1">
      <alignment vertical="top"/>
    </xf>
    <xf numFmtId="0" fontId="14" fillId="0" borderId="8" xfId="0" applyFont="1" applyFill="1" applyBorder="1" applyAlignment="1">
      <alignment vertical="top"/>
    </xf>
    <xf numFmtId="0" fontId="14" fillId="0" borderId="12" xfId="0" applyFont="1" applyFill="1" applyBorder="1" applyAlignment="1">
      <alignment vertical="top"/>
    </xf>
    <xf numFmtId="0" fontId="10" fillId="0" borderId="9" xfId="2" applyFont="1" applyBorder="1" applyAlignment="1">
      <alignment horizontal="center" vertical="center"/>
    </xf>
    <xf numFmtId="0" fontId="11" fillId="0" borderId="9" xfId="2" applyFont="1" applyBorder="1" applyAlignment="1">
      <alignment horizontal="center" vertical="center"/>
    </xf>
    <xf numFmtId="0" fontId="11" fillId="0" borderId="16" xfId="2" applyFont="1" applyBorder="1" applyAlignment="1">
      <alignment horizontal="center" vertical="center"/>
    </xf>
    <xf numFmtId="0" fontId="10" fillId="0" borderId="16" xfId="2" applyFont="1" applyBorder="1" applyAlignment="1">
      <alignment horizontal="center" vertical="center"/>
    </xf>
    <xf numFmtId="0" fontId="14" fillId="0" borderId="9" xfId="0" applyFont="1" applyFill="1" applyBorder="1" applyAlignment="1">
      <alignment vertical="top"/>
    </xf>
    <xf numFmtId="0" fontId="14" fillId="0" borderId="0" xfId="0" applyFont="1" applyFill="1" applyBorder="1" applyAlignment="1">
      <alignment vertical="top"/>
    </xf>
    <xf numFmtId="0" fontId="14" fillId="0" borderId="14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vertical="top"/>
    </xf>
    <xf numFmtId="0" fontId="14" fillId="0" borderId="9" xfId="0" applyFont="1" applyFill="1" applyBorder="1" applyAlignment="1">
      <alignment vertical="top"/>
    </xf>
    <xf numFmtId="0" fontId="16" fillId="0" borderId="5" xfId="0" quotePrefix="1" applyFont="1" applyFill="1" applyBorder="1">
      <alignment vertical="center"/>
    </xf>
    <xf numFmtId="0" fontId="6" fillId="0" borderId="0" xfId="0" applyFont="1" applyFill="1" applyBorder="1">
      <alignment vertical="center"/>
    </xf>
    <xf numFmtId="41" fontId="6" fillId="0" borderId="6" xfId="1" applyFont="1" applyFill="1" applyBorder="1" applyAlignment="1">
      <alignment horizontal="center" vertical="center"/>
    </xf>
    <xf numFmtId="0" fontId="16" fillId="0" borderId="0" xfId="0" quotePrefix="1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183" fontId="16" fillId="0" borderId="0" xfId="1" applyNumberFormat="1" applyFont="1" applyFill="1" applyBorder="1" applyAlignment="1">
      <alignment horizontal="right" vertical="center"/>
    </xf>
    <xf numFmtId="41" fontId="16" fillId="0" borderId="0" xfId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178" fontId="16" fillId="0" borderId="0" xfId="0" applyNumberFormat="1" applyFont="1" applyFill="1" applyBorder="1" applyAlignment="1">
      <alignment horizontal="center" vertical="center"/>
    </xf>
    <xf numFmtId="0" fontId="16" fillId="0" borderId="0" xfId="0" quotePrefix="1" applyFont="1" applyFill="1" applyBorder="1" applyAlignment="1">
      <alignment horizontal="center" vertical="center"/>
    </xf>
    <xf numFmtId="185" fontId="16" fillId="0" borderId="6" xfId="1" applyNumberFormat="1" applyFont="1" applyFill="1" applyBorder="1" applyAlignment="1">
      <alignment horizontal="right" vertical="center"/>
    </xf>
    <xf numFmtId="176" fontId="16" fillId="0" borderId="0" xfId="0" applyNumberFormat="1" applyFont="1" applyFill="1" applyBorder="1" applyAlignment="1">
      <alignment horizontal="center" vertical="center"/>
    </xf>
    <xf numFmtId="179" fontId="16" fillId="0" borderId="0" xfId="0" applyNumberFormat="1" applyFont="1" applyFill="1" applyBorder="1" applyAlignment="1">
      <alignment horizontal="center" vertical="center"/>
    </xf>
    <xf numFmtId="41" fontId="14" fillId="0" borderId="9" xfId="0" applyNumberFormat="1" applyFont="1" applyFill="1" applyBorder="1" applyAlignment="1">
      <alignment horizontal="center" vertical="center"/>
    </xf>
    <xf numFmtId="41" fontId="14" fillId="0" borderId="0" xfId="1" applyFont="1" applyFill="1" applyBorder="1" applyAlignment="1">
      <alignment horizontal="center" vertical="center"/>
    </xf>
    <xf numFmtId="41" fontId="14" fillId="0" borderId="0" xfId="1" quotePrefix="1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vertical="top"/>
    </xf>
    <xf numFmtId="41" fontId="5" fillId="3" borderId="6" xfId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4" fillId="0" borderId="10" xfId="0" applyFont="1" applyFill="1" applyBorder="1" applyAlignment="1">
      <alignment vertical="top"/>
    </xf>
    <xf numFmtId="0" fontId="14" fillId="0" borderId="4" xfId="0" applyFont="1" applyFill="1" applyBorder="1" applyAlignment="1">
      <alignment vertical="top"/>
    </xf>
    <xf numFmtId="0" fontId="14" fillId="0" borderId="9" xfId="0" applyFont="1" applyFill="1" applyBorder="1" applyAlignment="1">
      <alignment vertical="top"/>
    </xf>
    <xf numFmtId="0" fontId="14" fillId="0" borderId="11" xfId="0" applyFont="1" applyFill="1" applyBorder="1" applyAlignment="1">
      <alignment vertical="top"/>
    </xf>
    <xf numFmtId="41" fontId="14" fillId="0" borderId="11" xfId="0" applyNumberFormat="1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vertical="top"/>
    </xf>
    <xf numFmtId="0" fontId="14" fillId="0" borderId="14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vertical="top"/>
    </xf>
    <xf numFmtId="0" fontId="14" fillId="0" borderId="5" xfId="0" applyFont="1" applyFill="1" applyBorder="1" applyAlignment="1">
      <alignment horizontal="left" vertical="center"/>
    </xf>
    <xf numFmtId="182" fontId="14" fillId="0" borderId="9" xfId="0" applyNumberFormat="1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41" fontId="14" fillId="0" borderId="12" xfId="0" applyNumberFormat="1" applyFont="1" applyFill="1" applyBorder="1" applyAlignment="1">
      <alignment vertical="center"/>
    </xf>
    <xf numFmtId="41" fontId="14" fillId="0" borderId="10" xfId="0" applyNumberFormat="1" applyFont="1" applyFill="1" applyBorder="1" applyAlignment="1">
      <alignment vertical="center"/>
    </xf>
    <xf numFmtId="185" fontId="14" fillId="0" borderId="8" xfId="1" applyNumberFormat="1" applyFont="1" applyFill="1" applyBorder="1" applyAlignment="1">
      <alignment horizontal="right" vertical="center"/>
    </xf>
    <xf numFmtId="41" fontId="14" fillId="0" borderId="11" xfId="0" applyNumberFormat="1" applyFont="1" applyFill="1" applyBorder="1" applyAlignment="1">
      <alignment vertical="center"/>
    </xf>
    <xf numFmtId="0" fontId="14" fillId="0" borderId="14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vertical="top"/>
    </xf>
    <xf numFmtId="0" fontId="14" fillId="0" borderId="9" xfId="0" applyFont="1" applyFill="1" applyBorder="1" applyAlignment="1">
      <alignment vertical="top"/>
    </xf>
    <xf numFmtId="0" fontId="14" fillId="0" borderId="6" xfId="0" applyFont="1" applyFill="1" applyBorder="1" applyAlignment="1">
      <alignment vertical="top"/>
    </xf>
    <xf numFmtId="0" fontId="14" fillId="0" borderId="12" xfId="0" applyFont="1" applyFill="1" applyBorder="1" applyAlignment="1">
      <alignment vertical="top"/>
    </xf>
    <xf numFmtId="0" fontId="14" fillId="0" borderId="13" xfId="0" applyFont="1" applyFill="1" applyBorder="1" applyAlignment="1">
      <alignment vertical="top"/>
    </xf>
    <xf numFmtId="0" fontId="22" fillId="0" borderId="0" xfId="0" applyFont="1" applyAlignment="1">
      <alignment horizontal="left" vertical="top"/>
    </xf>
    <xf numFmtId="0" fontId="14" fillId="0" borderId="14" xfId="0" applyFont="1" applyFill="1" applyBorder="1" applyAlignment="1">
      <alignment vertical="top"/>
    </xf>
    <xf numFmtId="0" fontId="14" fillId="0" borderId="3" xfId="0" applyFont="1" applyFill="1" applyBorder="1" applyAlignment="1">
      <alignment vertical="top"/>
    </xf>
    <xf numFmtId="0" fontId="14" fillId="0" borderId="13" xfId="0" applyFont="1" applyBorder="1">
      <alignment vertical="center"/>
    </xf>
    <xf numFmtId="0" fontId="11" fillId="0" borderId="9" xfId="2" applyFont="1" applyBorder="1" applyAlignment="1">
      <alignment horizontal="center" vertical="center"/>
    </xf>
    <xf numFmtId="41" fontId="11" fillId="0" borderId="9" xfId="3" applyFont="1" applyFill="1" applyBorder="1" applyAlignment="1">
      <alignment horizontal="center" vertical="center"/>
    </xf>
    <xf numFmtId="41" fontId="11" fillId="0" borderId="18" xfId="3" applyFont="1" applyBorder="1" applyAlignment="1">
      <alignment horizontal="center" vertical="center"/>
    </xf>
    <xf numFmtId="0" fontId="9" fillId="0" borderId="22" xfId="2" applyFont="1" applyBorder="1" applyAlignment="1">
      <alignment horizontal="center" vertical="center" wrapText="1"/>
    </xf>
    <xf numFmtId="0" fontId="9" fillId="0" borderId="23" xfId="2" applyFont="1" applyBorder="1" applyAlignment="1">
      <alignment horizontal="center" vertical="center" wrapText="1"/>
    </xf>
    <xf numFmtId="0" fontId="9" fillId="0" borderId="24" xfId="2" applyFont="1" applyBorder="1" applyAlignment="1">
      <alignment horizontal="center" vertical="center" wrapText="1"/>
    </xf>
    <xf numFmtId="0" fontId="9" fillId="0" borderId="25" xfId="2" applyFont="1" applyBorder="1" applyAlignment="1">
      <alignment horizontal="center" vertical="center" wrapText="1"/>
    </xf>
    <xf numFmtId="0" fontId="9" fillId="0" borderId="26" xfId="2" applyFont="1" applyBorder="1" applyAlignment="1">
      <alignment horizontal="center" vertical="center" wrapText="1"/>
    </xf>
    <xf numFmtId="0" fontId="10" fillId="0" borderId="9" xfId="2" applyFont="1" applyBorder="1" applyAlignment="1">
      <alignment horizontal="center" vertical="center"/>
    </xf>
    <xf numFmtId="41" fontId="9" fillId="0" borderId="17" xfId="3" applyFont="1" applyBorder="1" applyAlignment="1">
      <alignment horizontal="center" vertical="center" wrapText="1"/>
    </xf>
    <xf numFmtId="0" fontId="7" fillId="0" borderId="0" xfId="2" applyFont="1" applyAlignment="1">
      <alignment horizontal="center" vertical="center"/>
    </xf>
    <xf numFmtId="0" fontId="11" fillId="0" borderId="9" xfId="2" applyFont="1" applyBorder="1" applyAlignment="1">
      <alignment horizontal="center" vertical="center"/>
    </xf>
    <xf numFmtId="0" fontId="11" fillId="0" borderId="16" xfId="2" applyFont="1" applyBorder="1" applyAlignment="1">
      <alignment horizontal="center" vertical="center"/>
    </xf>
    <xf numFmtId="0" fontId="10" fillId="0" borderId="16" xfId="2" applyFont="1" applyBorder="1" applyAlignment="1">
      <alignment horizontal="center" vertical="center"/>
    </xf>
    <xf numFmtId="41" fontId="9" fillId="0" borderId="9" xfId="3" applyFont="1" applyBorder="1" applyAlignment="1">
      <alignment horizontal="center" vertical="center" wrapText="1"/>
    </xf>
    <xf numFmtId="41" fontId="10" fillId="0" borderId="9" xfId="3" applyFont="1" applyBorder="1" applyAlignment="1">
      <alignment horizontal="center" vertical="center" wrapText="1"/>
    </xf>
    <xf numFmtId="41" fontId="10" fillId="0" borderId="9" xfId="3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41" fontId="5" fillId="0" borderId="9" xfId="1" applyFont="1" applyFill="1" applyBorder="1" applyAlignment="1">
      <alignment horizontal="center" vertical="center" wrapText="1"/>
    </xf>
    <xf numFmtId="41" fontId="5" fillId="0" borderId="9" xfId="1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41" fontId="5" fillId="0" borderId="10" xfId="1" applyFont="1" applyFill="1" applyBorder="1" applyAlignment="1">
      <alignment horizontal="center" vertical="center"/>
    </xf>
    <xf numFmtId="41" fontId="5" fillId="0" borderId="12" xfId="1" applyFont="1" applyFill="1" applyBorder="1" applyAlignment="1">
      <alignment horizontal="center" vertical="center"/>
    </xf>
    <xf numFmtId="41" fontId="5" fillId="0" borderId="11" xfId="1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left" vertical="top"/>
    </xf>
    <xf numFmtId="0" fontId="14" fillId="0" borderId="12" xfId="0" applyFont="1" applyFill="1" applyBorder="1" applyAlignment="1">
      <alignment horizontal="left" vertical="top"/>
    </xf>
    <xf numFmtId="0" fontId="14" fillId="0" borderId="11" xfId="0" applyFont="1" applyFill="1" applyBorder="1" applyAlignment="1">
      <alignment horizontal="left" vertical="top"/>
    </xf>
    <xf numFmtId="0" fontId="14" fillId="0" borderId="9" xfId="0" applyFont="1" applyFill="1" applyBorder="1" applyAlignment="1">
      <alignment vertical="top"/>
    </xf>
    <xf numFmtId="0" fontId="14" fillId="0" borderId="9" xfId="0" applyFont="1" applyFill="1" applyBorder="1" applyAlignment="1">
      <alignment horizontal="left" vertical="top"/>
    </xf>
    <xf numFmtId="41" fontId="14" fillId="0" borderId="13" xfId="0" applyNumberFormat="1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center" vertical="center"/>
    </xf>
    <xf numFmtId="41" fontId="14" fillId="0" borderId="10" xfId="0" applyNumberFormat="1" applyFont="1" applyFill="1" applyBorder="1" applyAlignment="1">
      <alignment horizontal="center" vertical="center"/>
    </xf>
    <xf numFmtId="41" fontId="14" fillId="0" borderId="12" xfId="0" applyNumberFormat="1" applyFont="1" applyFill="1" applyBorder="1" applyAlignment="1">
      <alignment horizontal="center" vertical="center"/>
    </xf>
    <xf numFmtId="41" fontId="14" fillId="0" borderId="11" xfId="0" applyNumberFormat="1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vertical="top"/>
    </xf>
    <xf numFmtId="0" fontId="14" fillId="0" borderId="12" xfId="0" applyFont="1" applyFill="1" applyBorder="1" applyAlignment="1">
      <alignment vertical="top"/>
    </xf>
    <xf numFmtId="0" fontId="14" fillId="0" borderId="11" xfId="0" applyFont="1" applyFill="1" applyBorder="1" applyAlignment="1">
      <alignment vertical="top"/>
    </xf>
    <xf numFmtId="41" fontId="14" fillId="0" borderId="2" xfId="0" applyNumberFormat="1" applyFont="1" applyFill="1" applyBorder="1" applyAlignment="1">
      <alignment horizontal="center" vertical="center"/>
    </xf>
    <xf numFmtId="41" fontId="14" fillId="0" borderId="5" xfId="0" applyNumberFormat="1" applyFont="1" applyFill="1" applyBorder="1" applyAlignment="1">
      <alignment horizontal="center" vertical="center"/>
    </xf>
    <xf numFmtId="41" fontId="14" fillId="0" borderId="7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left" vertical="top"/>
    </xf>
    <xf numFmtId="0" fontId="14" fillId="0" borderId="5" xfId="0" applyFont="1" applyFill="1" applyBorder="1" applyAlignment="1">
      <alignment horizontal="left" vertical="top"/>
    </xf>
    <xf numFmtId="0" fontId="14" fillId="0" borderId="7" xfId="0" applyFont="1" applyFill="1" applyBorder="1" applyAlignment="1">
      <alignment horizontal="left" vertical="top"/>
    </xf>
    <xf numFmtId="0" fontId="14" fillId="0" borderId="13" xfId="0" applyFont="1" applyFill="1" applyBorder="1" applyAlignment="1">
      <alignment horizontal="left" vertical="center"/>
    </xf>
    <xf numFmtId="0" fontId="14" fillId="0" borderId="14" xfId="0" applyFont="1" applyFill="1" applyBorder="1" applyAlignment="1">
      <alignment horizontal="left" vertical="center"/>
    </xf>
    <xf numFmtId="41" fontId="14" fillId="0" borderId="9" xfId="0" applyNumberFormat="1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vertical="center"/>
    </xf>
    <xf numFmtId="0" fontId="14" fillId="0" borderId="4" xfId="0" applyFont="1" applyFill="1" applyBorder="1" applyAlignment="1">
      <alignment vertical="top"/>
    </xf>
    <xf numFmtId="0" fontId="14" fillId="0" borderId="6" xfId="0" applyFont="1" applyFill="1" applyBorder="1" applyAlignment="1">
      <alignment vertical="top"/>
    </xf>
    <xf numFmtId="0" fontId="14" fillId="0" borderId="8" xfId="0" applyFont="1" applyFill="1" applyBorder="1" applyAlignment="1">
      <alignment vertical="top"/>
    </xf>
    <xf numFmtId="0" fontId="14" fillId="0" borderId="9" xfId="0" applyFont="1" applyFill="1" applyBorder="1" applyAlignment="1">
      <alignment horizontal="center" vertical="top"/>
    </xf>
    <xf numFmtId="184" fontId="5" fillId="0" borderId="3" xfId="4" quotePrefix="1" applyNumberFormat="1" applyFont="1" applyFill="1" applyBorder="1" applyAlignment="1">
      <alignment horizontal="center" vertical="center"/>
    </xf>
    <xf numFmtId="188" fontId="5" fillId="0" borderId="0" xfId="4" quotePrefix="1" applyNumberFormat="1" applyFont="1" applyFill="1" applyBorder="1" applyAlignment="1">
      <alignment horizontal="center" vertical="center"/>
    </xf>
    <xf numFmtId="184" fontId="5" fillId="0" borderId="0" xfId="4" quotePrefix="1" applyNumberFormat="1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vertical="top"/>
    </xf>
    <xf numFmtId="0" fontId="14" fillId="0" borderId="10" xfId="0" applyFont="1" applyFill="1" applyBorder="1" applyAlignment="1">
      <alignment horizontal="center" vertical="top"/>
    </xf>
    <xf numFmtId="0" fontId="14" fillId="0" borderId="11" xfId="0" applyFont="1" applyFill="1" applyBorder="1" applyAlignment="1">
      <alignment horizontal="center" vertical="top"/>
    </xf>
    <xf numFmtId="0" fontId="14" fillId="0" borderId="11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vertical="top" wrapText="1"/>
    </xf>
    <xf numFmtId="0" fontId="14" fillId="0" borderId="6" xfId="0" applyFont="1" applyFill="1" applyBorder="1" applyAlignment="1">
      <alignment vertical="top" wrapText="1"/>
    </xf>
    <xf numFmtId="0" fontId="14" fillId="0" borderId="8" xfId="0" applyFont="1" applyFill="1" applyBorder="1" applyAlignment="1">
      <alignment vertical="top" wrapText="1"/>
    </xf>
  </cellXfs>
  <cellStyles count="5">
    <cellStyle name="백분율" xfId="4" builtinId="5"/>
    <cellStyle name="쉼표 [0]" xfId="1" builtinId="6"/>
    <cellStyle name="쉼표 [0] 2" xfId="3"/>
    <cellStyle name="표준" xfId="0" builtinId="0"/>
    <cellStyle name="표준 2" xfId="2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tabSelected="1" zoomScale="70" zoomScaleNormal="70" workbookViewId="0">
      <selection activeCell="E2" sqref="E2"/>
    </sheetView>
  </sheetViews>
  <sheetFormatPr defaultRowHeight="16.5"/>
  <cols>
    <col min="1" max="16" width="19.625" style="1" customWidth="1"/>
    <col min="17" max="16384" width="9" style="1"/>
  </cols>
  <sheetData>
    <row r="1" spans="1:16" ht="35.25">
      <c r="A1" s="258" t="s">
        <v>272</v>
      </c>
      <c r="B1" s="258"/>
      <c r="C1" s="258"/>
      <c r="D1" s="258"/>
      <c r="E1" s="258"/>
      <c r="F1" s="258"/>
      <c r="G1" s="258"/>
      <c r="H1" s="258"/>
      <c r="I1" s="258"/>
      <c r="J1" s="258"/>
      <c r="K1" s="258"/>
      <c r="L1" s="258"/>
      <c r="M1" s="136"/>
      <c r="N1" s="136"/>
      <c r="O1" s="136"/>
      <c r="P1" s="136"/>
    </row>
    <row r="2" spans="1:16" ht="30" customHeight="1" thickBot="1">
      <c r="A2" s="8" t="s">
        <v>195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 t="s">
        <v>196</v>
      </c>
      <c r="M2" s="88"/>
      <c r="N2" s="88"/>
      <c r="O2" s="88"/>
    </row>
    <row r="3" spans="1:16" ht="39.950000000000003" customHeight="1">
      <c r="A3" s="251" t="s">
        <v>18</v>
      </c>
      <c r="B3" s="252"/>
      <c r="C3" s="252"/>
      <c r="D3" s="252"/>
      <c r="E3" s="252"/>
      <c r="F3" s="253"/>
      <c r="G3" s="254" t="s">
        <v>19</v>
      </c>
      <c r="H3" s="252"/>
      <c r="I3" s="252"/>
      <c r="J3" s="252"/>
      <c r="K3" s="252"/>
      <c r="L3" s="255"/>
    </row>
    <row r="4" spans="1:16" ht="39.950000000000003" customHeight="1">
      <c r="A4" s="261" t="s">
        <v>20</v>
      </c>
      <c r="B4" s="256" t="s">
        <v>21</v>
      </c>
      <c r="C4" s="256" t="s">
        <v>22</v>
      </c>
      <c r="D4" s="263" t="s">
        <v>298</v>
      </c>
      <c r="E4" s="263" t="s">
        <v>299</v>
      </c>
      <c r="F4" s="262" t="s">
        <v>300</v>
      </c>
      <c r="G4" s="256" t="s">
        <v>20</v>
      </c>
      <c r="H4" s="256" t="s">
        <v>21</v>
      </c>
      <c r="I4" s="256" t="s">
        <v>22</v>
      </c>
      <c r="J4" s="263" t="s">
        <v>298</v>
      </c>
      <c r="K4" s="263" t="s">
        <v>299</v>
      </c>
      <c r="L4" s="257" t="s">
        <v>300</v>
      </c>
    </row>
    <row r="5" spans="1:16" ht="39.950000000000003" customHeight="1">
      <c r="A5" s="261"/>
      <c r="B5" s="256"/>
      <c r="C5" s="256"/>
      <c r="D5" s="264"/>
      <c r="E5" s="264"/>
      <c r="F5" s="262"/>
      <c r="G5" s="256"/>
      <c r="H5" s="256"/>
      <c r="I5" s="256"/>
      <c r="J5" s="264"/>
      <c r="K5" s="264"/>
      <c r="L5" s="257"/>
    </row>
    <row r="6" spans="1:16" ht="39.950000000000003" customHeight="1">
      <c r="A6" s="197" t="s">
        <v>23</v>
      </c>
      <c r="B6" s="194"/>
      <c r="C6" s="194"/>
      <c r="D6" s="9">
        <f>D7+D11+D12+D13+D14+D15+D16</f>
        <v>6786471</v>
      </c>
      <c r="E6" s="9">
        <f>E7+E11+E12+E13+E14+E15+E16</f>
        <v>7064772</v>
      </c>
      <c r="F6" s="9">
        <f>E6-D6</f>
        <v>278301</v>
      </c>
      <c r="G6" s="194" t="s">
        <v>23</v>
      </c>
      <c r="H6" s="194"/>
      <c r="I6" s="194"/>
      <c r="J6" s="9">
        <f>J7+J11+J12+J13+J14+J15+J16+J17</f>
        <v>6786471</v>
      </c>
      <c r="K6" s="9">
        <f>K7+K11+K12+K13+K14+K15+K16+K17</f>
        <v>7064772</v>
      </c>
      <c r="L6" s="10">
        <f>K6-J6</f>
        <v>278301</v>
      </c>
    </row>
    <row r="7" spans="1:16" ht="39.950000000000003" customHeight="1">
      <c r="A7" s="196" t="s">
        <v>24</v>
      </c>
      <c r="B7" s="195" t="s">
        <v>24</v>
      </c>
      <c r="C7" s="195"/>
      <c r="D7" s="11">
        <f>SUM(D8,D9,D10)</f>
        <v>1475838</v>
      </c>
      <c r="E7" s="11">
        <f>SUM(E8,E9,E10)</f>
        <v>1659550</v>
      </c>
      <c r="F7" s="9">
        <f t="shared" ref="F7:F16" si="0">E7-D7</f>
        <v>183712</v>
      </c>
      <c r="G7" s="195" t="s">
        <v>25</v>
      </c>
      <c r="H7" s="195"/>
      <c r="I7" s="195"/>
      <c r="J7" s="11">
        <f>SUM(J8+J9+J10)</f>
        <v>816069</v>
      </c>
      <c r="K7" s="11">
        <f>SUM(K8+K9+K10)</f>
        <v>820392</v>
      </c>
      <c r="L7" s="10">
        <f t="shared" ref="L7:L16" si="1">K7-J7</f>
        <v>4323</v>
      </c>
    </row>
    <row r="8" spans="1:16" ht="39.950000000000003" customHeight="1">
      <c r="A8" s="260"/>
      <c r="B8" s="259"/>
      <c r="C8" s="195" t="s">
        <v>45</v>
      </c>
      <c r="D8" s="12">
        <v>1077000</v>
      </c>
      <c r="E8" s="12">
        <v>1079000</v>
      </c>
      <c r="F8" s="9">
        <f t="shared" si="0"/>
        <v>2000</v>
      </c>
      <c r="G8" s="259"/>
      <c r="H8" s="195" t="s">
        <v>26</v>
      </c>
      <c r="I8" s="195" t="s">
        <v>27</v>
      </c>
      <c r="J8" s="11">
        <v>311737</v>
      </c>
      <c r="K8" s="11">
        <v>278367</v>
      </c>
      <c r="L8" s="10">
        <f t="shared" si="1"/>
        <v>-33370</v>
      </c>
    </row>
    <row r="9" spans="1:16" ht="39.950000000000003" customHeight="1">
      <c r="A9" s="260"/>
      <c r="B9" s="259"/>
      <c r="C9" s="195" t="s">
        <v>44</v>
      </c>
      <c r="D9" s="12">
        <v>134442</v>
      </c>
      <c r="E9" s="12">
        <v>82550</v>
      </c>
      <c r="F9" s="9">
        <f t="shared" si="0"/>
        <v>-51892</v>
      </c>
      <c r="G9" s="259"/>
      <c r="H9" s="195" t="s">
        <v>28</v>
      </c>
      <c r="I9" s="195" t="s">
        <v>29</v>
      </c>
      <c r="J9" s="11">
        <v>364050</v>
      </c>
      <c r="K9" s="11">
        <v>391950</v>
      </c>
      <c r="L9" s="10">
        <f t="shared" si="1"/>
        <v>27900</v>
      </c>
    </row>
    <row r="10" spans="1:16" ht="39.950000000000003" customHeight="1">
      <c r="A10" s="260"/>
      <c r="B10" s="259"/>
      <c r="C10" s="195" t="s">
        <v>188</v>
      </c>
      <c r="D10" s="11">
        <v>264396</v>
      </c>
      <c r="E10" s="11">
        <v>498000</v>
      </c>
      <c r="F10" s="9">
        <f t="shared" si="0"/>
        <v>233604</v>
      </c>
      <c r="G10" s="259"/>
      <c r="H10" s="195" t="s">
        <v>47</v>
      </c>
      <c r="I10" s="195" t="s">
        <v>30</v>
      </c>
      <c r="J10" s="11">
        <v>140282</v>
      </c>
      <c r="K10" s="11">
        <v>150075</v>
      </c>
      <c r="L10" s="10">
        <f t="shared" si="1"/>
        <v>9793</v>
      </c>
    </row>
    <row r="11" spans="1:16" ht="39.950000000000003" customHeight="1">
      <c r="A11" s="196" t="s">
        <v>37</v>
      </c>
      <c r="B11" s="195" t="s">
        <v>37</v>
      </c>
      <c r="C11" s="195" t="s">
        <v>37</v>
      </c>
      <c r="D11" s="12">
        <v>3492275</v>
      </c>
      <c r="E11" s="12">
        <v>3607913</v>
      </c>
      <c r="F11" s="9">
        <f t="shared" si="0"/>
        <v>115638</v>
      </c>
      <c r="G11" s="195" t="s">
        <v>31</v>
      </c>
      <c r="H11" s="195" t="s">
        <v>32</v>
      </c>
      <c r="I11" s="195" t="s">
        <v>32</v>
      </c>
      <c r="J11" s="11">
        <v>174527</v>
      </c>
      <c r="K11" s="11">
        <v>371287</v>
      </c>
      <c r="L11" s="10">
        <f t="shared" si="1"/>
        <v>196760</v>
      </c>
    </row>
    <row r="12" spans="1:16" ht="39.950000000000003" customHeight="1">
      <c r="A12" s="97" t="s">
        <v>46</v>
      </c>
      <c r="B12" s="13" t="s">
        <v>46</v>
      </c>
      <c r="C12" s="13" t="s">
        <v>46</v>
      </c>
      <c r="D12" s="12">
        <v>454800</v>
      </c>
      <c r="E12" s="12">
        <v>260000</v>
      </c>
      <c r="F12" s="9">
        <f t="shared" si="0"/>
        <v>-194800</v>
      </c>
      <c r="G12" s="195" t="s">
        <v>33</v>
      </c>
      <c r="H12" s="195" t="s">
        <v>33</v>
      </c>
      <c r="I12" s="195" t="s">
        <v>33</v>
      </c>
      <c r="J12" s="11">
        <v>4669180</v>
      </c>
      <c r="K12" s="11">
        <v>4918634</v>
      </c>
      <c r="L12" s="10">
        <f t="shared" si="1"/>
        <v>249454</v>
      </c>
    </row>
    <row r="13" spans="1:16" ht="39.950000000000003" customHeight="1">
      <c r="A13" s="196" t="s">
        <v>34</v>
      </c>
      <c r="B13" s="195" t="s">
        <v>34</v>
      </c>
      <c r="C13" s="195" t="s">
        <v>35</v>
      </c>
      <c r="D13" s="12">
        <v>7200</v>
      </c>
      <c r="E13" s="12">
        <v>7200</v>
      </c>
      <c r="F13" s="9">
        <f t="shared" si="0"/>
        <v>0</v>
      </c>
      <c r="G13" s="195" t="s">
        <v>43</v>
      </c>
      <c r="H13" s="195" t="s">
        <v>43</v>
      </c>
      <c r="I13" s="14" t="s">
        <v>43</v>
      </c>
      <c r="J13" s="11">
        <v>83000</v>
      </c>
      <c r="K13" s="11">
        <v>294215</v>
      </c>
      <c r="L13" s="10">
        <f t="shared" si="1"/>
        <v>211215</v>
      </c>
    </row>
    <row r="14" spans="1:16" ht="39.950000000000003" customHeight="1">
      <c r="A14" s="196" t="s">
        <v>41</v>
      </c>
      <c r="B14" s="195" t="s">
        <v>41</v>
      </c>
      <c r="C14" s="195" t="s">
        <v>41</v>
      </c>
      <c r="D14" s="12">
        <v>134800</v>
      </c>
      <c r="E14" s="12">
        <v>0</v>
      </c>
      <c r="F14" s="9">
        <f t="shared" si="0"/>
        <v>-134800</v>
      </c>
      <c r="G14" s="195" t="s">
        <v>36</v>
      </c>
      <c r="H14" s="195" t="s">
        <v>36</v>
      </c>
      <c r="I14" s="195" t="s">
        <v>36</v>
      </c>
      <c r="J14" s="249">
        <v>903695</v>
      </c>
      <c r="K14" s="249">
        <v>629244</v>
      </c>
      <c r="L14" s="10">
        <f t="shared" si="1"/>
        <v>-274451</v>
      </c>
    </row>
    <row r="15" spans="1:16" ht="39.950000000000003" customHeight="1">
      <c r="A15" s="196" t="s">
        <v>39</v>
      </c>
      <c r="B15" s="195" t="s">
        <v>39</v>
      </c>
      <c r="C15" s="195" t="s">
        <v>39</v>
      </c>
      <c r="D15" s="12">
        <v>280723</v>
      </c>
      <c r="E15" s="12">
        <v>249721</v>
      </c>
      <c r="F15" s="9">
        <f t="shared" si="0"/>
        <v>-31002</v>
      </c>
      <c r="G15" s="13" t="s">
        <v>38</v>
      </c>
      <c r="H15" s="13" t="s">
        <v>38</v>
      </c>
      <c r="I15" s="13" t="s">
        <v>38</v>
      </c>
      <c r="J15" s="249">
        <v>10000</v>
      </c>
      <c r="K15" s="249">
        <v>1000</v>
      </c>
      <c r="L15" s="10">
        <f t="shared" si="1"/>
        <v>-9000</v>
      </c>
    </row>
    <row r="16" spans="1:16" ht="39.950000000000003" customHeight="1">
      <c r="A16" s="196" t="s">
        <v>197</v>
      </c>
      <c r="B16" s="195" t="s">
        <v>197</v>
      </c>
      <c r="C16" s="195" t="s">
        <v>197</v>
      </c>
      <c r="D16" s="12">
        <v>940835</v>
      </c>
      <c r="E16" s="12">
        <v>1280388</v>
      </c>
      <c r="F16" s="9">
        <f t="shared" si="0"/>
        <v>339553</v>
      </c>
      <c r="G16" s="248" t="s">
        <v>40</v>
      </c>
      <c r="H16" s="248" t="s">
        <v>40</v>
      </c>
      <c r="I16" s="248" t="s">
        <v>40</v>
      </c>
      <c r="J16" s="12">
        <v>120000</v>
      </c>
      <c r="K16" s="12">
        <v>20000</v>
      </c>
      <c r="L16" s="10">
        <f t="shared" si="1"/>
        <v>-100000</v>
      </c>
    </row>
    <row r="17" spans="1:12" ht="39.950000000000003" customHeight="1" thickBot="1">
      <c r="A17" s="133"/>
      <c r="B17" s="134"/>
      <c r="C17" s="134"/>
      <c r="D17" s="134"/>
      <c r="E17" s="134"/>
      <c r="F17" s="134"/>
      <c r="G17" s="15" t="s">
        <v>42</v>
      </c>
      <c r="H17" s="15" t="s">
        <v>42</v>
      </c>
      <c r="I17" s="96" t="s">
        <v>42</v>
      </c>
      <c r="J17" s="250">
        <v>10000</v>
      </c>
      <c r="K17" s="250">
        <v>10000</v>
      </c>
      <c r="L17" s="135">
        <v>10000</v>
      </c>
    </row>
  </sheetData>
  <mergeCells count="18">
    <mergeCell ref="A1:L1"/>
    <mergeCell ref="G8:G10"/>
    <mergeCell ref="A8:A10"/>
    <mergeCell ref="B8:B10"/>
    <mergeCell ref="A4:A5"/>
    <mergeCell ref="B4:B5"/>
    <mergeCell ref="C4:C5"/>
    <mergeCell ref="F4:F5"/>
    <mergeCell ref="G4:G5"/>
    <mergeCell ref="D4:D5"/>
    <mergeCell ref="E4:E5"/>
    <mergeCell ref="J4:J5"/>
    <mergeCell ref="K4:K5"/>
    <mergeCell ref="A3:F3"/>
    <mergeCell ref="G3:L3"/>
    <mergeCell ref="H4:H5"/>
    <mergeCell ref="I4:I5"/>
    <mergeCell ref="L4:L5"/>
  </mergeCells>
  <phoneticPr fontId="2" type="noConversion"/>
  <printOptions horizontalCentered="1"/>
  <pageMargins left="0.31496062992125984" right="0.31496062992125984" top="0.74803149606299213" bottom="0.74803149606299213" header="0.31496062992125984" footer="0.31496062992125984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D78"/>
  <sheetViews>
    <sheetView zoomScale="85" zoomScaleNormal="85" workbookViewId="0">
      <selection activeCell="M27" sqref="M27"/>
    </sheetView>
  </sheetViews>
  <sheetFormatPr defaultRowHeight="16.5"/>
  <cols>
    <col min="1" max="3" width="9" style="3" bestFit="1" customWidth="1"/>
    <col min="4" max="4" width="13" style="4" bestFit="1" customWidth="1"/>
    <col min="5" max="5" width="57" style="104" customWidth="1"/>
    <col min="6" max="6" width="3.5" style="5" bestFit="1" customWidth="1"/>
    <col min="7" max="7" width="13.625" style="16" customWidth="1"/>
    <col min="8" max="16" width="13" style="6" customWidth="1"/>
    <col min="17" max="17" width="9" style="3"/>
    <col min="18" max="18" width="9.875" style="3" bestFit="1" customWidth="1"/>
    <col min="19" max="19" width="9" style="3"/>
    <col min="20" max="20" width="9.875" style="3" bestFit="1" customWidth="1"/>
    <col min="21" max="21" width="9" style="3"/>
    <col min="22" max="22" width="10.5" style="3" bestFit="1" customWidth="1"/>
    <col min="23" max="27" width="9" style="3"/>
    <col min="28" max="28" width="10.875" style="3" bestFit="1" customWidth="1"/>
    <col min="29" max="29" width="9" style="3"/>
    <col min="30" max="30" width="10.5" style="3" bestFit="1" customWidth="1"/>
    <col min="31" max="16384" width="9" style="3"/>
  </cols>
  <sheetData>
    <row r="1" spans="1:30" ht="18" customHeight="1">
      <c r="A1" s="7" t="s">
        <v>185</v>
      </c>
      <c r="B1" s="30"/>
      <c r="C1" s="30"/>
      <c r="D1" s="65"/>
      <c r="E1" s="25"/>
      <c r="F1" s="66"/>
      <c r="G1" s="81"/>
    </row>
    <row r="2" spans="1:30" ht="17.100000000000001" customHeight="1">
      <c r="A2" s="86" t="s">
        <v>48</v>
      </c>
      <c r="B2" s="86" t="s">
        <v>49</v>
      </c>
      <c r="C2" s="86" t="s">
        <v>50</v>
      </c>
      <c r="D2" s="87" t="s">
        <v>51</v>
      </c>
      <c r="E2" s="98" t="s">
        <v>273</v>
      </c>
      <c r="F2" s="67"/>
      <c r="G2" s="89"/>
    </row>
    <row r="3" spans="1:30" ht="17.100000000000001" customHeight="1">
      <c r="A3" s="269" t="s">
        <v>165</v>
      </c>
      <c r="B3" s="270"/>
      <c r="C3" s="271"/>
      <c r="D3" s="87">
        <f>SUM(D4:D41)</f>
        <v>7064772247</v>
      </c>
      <c r="E3" s="99"/>
      <c r="F3" s="68"/>
      <c r="G3" s="90">
        <f>G7+G10+G16+G30+G32+G34+G39+G41</f>
        <v>7064772247</v>
      </c>
    </row>
    <row r="4" spans="1:30" s="5" customFormat="1" ht="17.100000000000001" customHeight="1">
      <c r="A4" s="272" t="s">
        <v>0</v>
      </c>
      <c r="B4" s="272" t="s">
        <v>186</v>
      </c>
      <c r="C4" s="266" t="s">
        <v>138</v>
      </c>
      <c r="D4" s="268">
        <f>G7</f>
        <v>1079000000</v>
      </c>
      <c r="E4" s="99" t="s">
        <v>198</v>
      </c>
      <c r="F4" s="68"/>
      <c r="G4" s="90">
        <v>394000000</v>
      </c>
      <c r="H4" s="6"/>
      <c r="I4" s="6"/>
      <c r="J4" s="6"/>
      <c r="K4" s="6"/>
      <c r="L4" s="6"/>
      <c r="M4" s="6"/>
      <c r="N4" s="6"/>
      <c r="O4" s="6"/>
      <c r="P4" s="6"/>
    </row>
    <row r="5" spans="1:30" s="2" customFormat="1" ht="17.100000000000001" customHeight="1">
      <c r="A5" s="273"/>
      <c r="B5" s="273"/>
      <c r="C5" s="266"/>
      <c r="D5" s="268"/>
      <c r="E5" s="100" t="s">
        <v>274</v>
      </c>
      <c r="F5" s="54"/>
      <c r="G5" s="94">
        <v>220000000</v>
      </c>
      <c r="H5" s="6"/>
      <c r="I5" s="6"/>
      <c r="J5" s="6"/>
      <c r="K5" s="6"/>
      <c r="L5" s="6"/>
      <c r="M5" s="6"/>
      <c r="N5" s="6"/>
      <c r="O5" s="6"/>
      <c r="P5" s="6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s="2" customFormat="1" ht="17.100000000000001" customHeight="1">
      <c r="A6" s="273"/>
      <c r="B6" s="273"/>
      <c r="C6" s="266"/>
      <c r="D6" s="268"/>
      <c r="E6" s="100" t="s">
        <v>199</v>
      </c>
      <c r="F6" s="54"/>
      <c r="G6" s="94">
        <v>465000000</v>
      </c>
      <c r="H6" s="6"/>
      <c r="I6" s="6"/>
      <c r="J6" s="6"/>
      <c r="K6" s="6"/>
      <c r="L6" s="6"/>
      <c r="M6" s="6"/>
      <c r="N6" s="6"/>
      <c r="O6" s="6"/>
      <c r="P6" s="6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s="2" customFormat="1" ht="17.100000000000001" customHeight="1">
      <c r="A7" s="273"/>
      <c r="B7" s="273"/>
      <c r="C7" s="266"/>
      <c r="D7" s="268"/>
      <c r="E7" s="101"/>
      <c r="F7" s="69" t="s">
        <v>53</v>
      </c>
      <c r="G7" s="92">
        <f>SUM(G4:G6)</f>
        <v>1079000000</v>
      </c>
      <c r="H7" s="6"/>
      <c r="I7" s="6"/>
      <c r="J7" s="6"/>
      <c r="K7" s="6"/>
      <c r="L7" s="6"/>
      <c r="M7" s="6"/>
      <c r="N7" s="6"/>
      <c r="O7" s="6"/>
      <c r="P7" s="6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 s="2" customFormat="1" ht="17.100000000000001" customHeight="1">
      <c r="A8" s="273"/>
      <c r="B8" s="273"/>
      <c r="C8" s="272" t="s">
        <v>187</v>
      </c>
      <c r="D8" s="275">
        <f>G10</f>
        <v>82550000</v>
      </c>
      <c r="E8" s="99" t="s">
        <v>200</v>
      </c>
      <c r="F8" s="68"/>
      <c r="G8" s="90">
        <v>49000000</v>
      </c>
      <c r="H8" s="6"/>
      <c r="I8" s="6"/>
      <c r="J8" s="6"/>
      <c r="K8" s="6"/>
      <c r="L8" s="6"/>
      <c r="M8" s="6"/>
      <c r="N8" s="6"/>
      <c r="O8" s="6"/>
      <c r="P8" s="6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 s="2" customFormat="1" ht="17.100000000000001" customHeight="1">
      <c r="A9" s="273"/>
      <c r="B9" s="273"/>
      <c r="C9" s="273"/>
      <c r="D9" s="276"/>
      <c r="E9" s="100" t="s">
        <v>201</v>
      </c>
      <c r="F9" s="54"/>
      <c r="G9" s="94">
        <v>33550000</v>
      </c>
      <c r="H9" s="6"/>
      <c r="I9" s="6"/>
      <c r="J9" s="6"/>
      <c r="K9" s="6"/>
      <c r="L9" s="6"/>
      <c r="M9" s="6"/>
      <c r="N9" s="6"/>
      <c r="O9" s="6"/>
      <c r="P9" s="6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 s="2" customFormat="1" ht="17.100000000000001" customHeight="1">
      <c r="A10" s="273"/>
      <c r="B10" s="273"/>
      <c r="C10" s="274"/>
      <c r="D10" s="277"/>
      <c r="E10" s="101"/>
      <c r="F10" s="69" t="s">
        <v>53</v>
      </c>
      <c r="G10" s="93">
        <f>SUM(G8:G9)</f>
        <v>82550000</v>
      </c>
      <c r="H10" s="6"/>
      <c r="I10" s="6"/>
      <c r="J10" s="6"/>
      <c r="K10" s="6"/>
      <c r="L10" s="6"/>
      <c r="M10" s="6"/>
      <c r="N10" s="6"/>
      <c r="O10" s="6"/>
      <c r="P10" s="6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 s="2" customFormat="1" ht="17.100000000000001" customHeight="1">
      <c r="A11" s="273"/>
      <c r="B11" s="273"/>
      <c r="C11" s="266" t="s">
        <v>188</v>
      </c>
      <c r="D11" s="268">
        <f>G16</f>
        <v>498000000</v>
      </c>
      <c r="E11" s="100" t="s">
        <v>202</v>
      </c>
      <c r="F11" s="54"/>
      <c r="G11" s="90">
        <v>35000000</v>
      </c>
      <c r="H11" s="6"/>
      <c r="I11" s="6"/>
      <c r="J11" s="6"/>
      <c r="K11" s="6"/>
      <c r="L11" s="6"/>
      <c r="M11" s="6"/>
      <c r="N11" s="6"/>
      <c r="O11" s="6"/>
      <c r="P11" s="6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 s="2" customFormat="1" ht="17.100000000000001" customHeight="1">
      <c r="A12" s="273"/>
      <c r="B12" s="273"/>
      <c r="C12" s="266"/>
      <c r="D12" s="268"/>
      <c r="E12" s="100" t="s">
        <v>203</v>
      </c>
      <c r="F12" s="54"/>
      <c r="G12" s="94">
        <v>150000000</v>
      </c>
      <c r="H12" s="6"/>
      <c r="I12" s="6"/>
      <c r="J12" s="6"/>
      <c r="K12" s="6"/>
      <c r="L12" s="6"/>
      <c r="M12" s="6"/>
      <c r="N12" s="6"/>
      <c r="O12" s="6"/>
      <c r="P12" s="6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 s="2" customFormat="1" ht="17.100000000000001" customHeight="1">
      <c r="A13" s="273"/>
      <c r="B13" s="273"/>
      <c r="C13" s="266"/>
      <c r="D13" s="268"/>
      <c r="E13" s="100" t="s">
        <v>204</v>
      </c>
      <c r="F13" s="54"/>
      <c r="G13" s="94">
        <v>130000000</v>
      </c>
      <c r="H13" s="6"/>
      <c r="I13" s="6"/>
      <c r="J13" s="6"/>
      <c r="K13" s="6"/>
      <c r="L13" s="6"/>
      <c r="M13" s="6"/>
      <c r="N13" s="6"/>
      <c r="O13" s="6"/>
      <c r="P13" s="6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 s="2" customFormat="1" ht="17.100000000000001" customHeight="1">
      <c r="A14" s="273"/>
      <c r="B14" s="273"/>
      <c r="C14" s="266"/>
      <c r="D14" s="268"/>
      <c r="E14" s="100" t="s">
        <v>286</v>
      </c>
      <c r="F14" s="54"/>
      <c r="G14" s="94">
        <v>60000000</v>
      </c>
      <c r="H14" s="6"/>
      <c r="I14" s="6"/>
      <c r="J14" s="6"/>
      <c r="K14" s="6"/>
      <c r="L14" s="6"/>
      <c r="M14" s="6"/>
      <c r="N14" s="6"/>
      <c r="O14" s="6"/>
      <c r="P14" s="6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 s="2" customFormat="1" ht="17.100000000000001" customHeight="1">
      <c r="A15" s="273"/>
      <c r="B15" s="273"/>
      <c r="C15" s="266"/>
      <c r="D15" s="268"/>
      <c r="E15" s="100" t="s">
        <v>291</v>
      </c>
      <c r="F15" s="54"/>
      <c r="G15" s="94">
        <v>123000000</v>
      </c>
      <c r="H15" s="6"/>
      <c r="I15" s="6"/>
      <c r="J15" s="6"/>
      <c r="K15" s="6"/>
      <c r="L15" s="6"/>
      <c r="M15" s="6"/>
      <c r="N15" s="6"/>
      <c r="O15" s="6"/>
      <c r="P15" s="6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 s="2" customFormat="1" ht="17.100000000000001" customHeight="1">
      <c r="A16" s="274"/>
      <c r="B16" s="274"/>
      <c r="C16" s="266"/>
      <c r="D16" s="268"/>
      <c r="E16" s="101"/>
      <c r="F16" s="69" t="s">
        <v>53</v>
      </c>
      <c r="G16" s="93">
        <f>SUM(G11:G15)</f>
        <v>498000000</v>
      </c>
      <c r="H16" s="6"/>
      <c r="I16" s="6"/>
      <c r="J16" s="6"/>
      <c r="K16" s="6"/>
      <c r="L16" s="6"/>
      <c r="M16" s="6"/>
      <c r="N16" s="6"/>
      <c r="O16" s="6"/>
      <c r="P16" s="6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 s="4" customFormat="1" ht="17.100000000000001" customHeight="1">
      <c r="A17" s="266" t="s">
        <v>189</v>
      </c>
      <c r="B17" s="266" t="s">
        <v>189</v>
      </c>
      <c r="C17" s="266" t="s">
        <v>189</v>
      </c>
      <c r="D17" s="268">
        <f>G30</f>
        <v>3607913148</v>
      </c>
      <c r="E17" s="99" t="s">
        <v>205</v>
      </c>
      <c r="F17" s="68"/>
      <c r="G17" s="179">
        <f>G18+G19</f>
        <v>25300000</v>
      </c>
      <c r="H17" s="6"/>
      <c r="I17" s="6"/>
      <c r="J17" s="6"/>
      <c r="K17" s="244"/>
      <c r="L17" s="6"/>
      <c r="M17" s="6"/>
      <c r="N17" s="6"/>
      <c r="O17" s="6"/>
      <c r="P17" s="6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</row>
    <row r="18" spans="1:30" s="5" customFormat="1" ht="17.100000000000001" customHeight="1">
      <c r="A18" s="266"/>
      <c r="B18" s="266"/>
      <c r="C18" s="266"/>
      <c r="D18" s="268"/>
      <c r="E18" s="203" t="s">
        <v>256</v>
      </c>
      <c r="F18" s="204"/>
      <c r="G18" s="205">
        <v>19000000</v>
      </c>
      <c r="H18" s="6"/>
      <c r="I18" s="6"/>
      <c r="J18" s="6"/>
      <c r="K18" s="6"/>
      <c r="L18" s="6"/>
      <c r="M18" s="6"/>
      <c r="N18" s="6"/>
      <c r="O18" s="6"/>
      <c r="P18" s="6"/>
    </row>
    <row r="19" spans="1:30" s="5" customFormat="1" ht="17.100000000000001" customHeight="1">
      <c r="A19" s="266"/>
      <c r="B19" s="266"/>
      <c r="C19" s="266"/>
      <c r="D19" s="268"/>
      <c r="E19" s="203" t="s">
        <v>257</v>
      </c>
      <c r="F19" s="204"/>
      <c r="G19" s="205">
        <v>6300000</v>
      </c>
      <c r="H19" s="6"/>
      <c r="I19" s="6"/>
      <c r="J19" s="6"/>
      <c r="K19" s="6"/>
      <c r="L19" s="6"/>
      <c r="M19" s="6"/>
      <c r="N19" s="6"/>
      <c r="O19" s="6"/>
      <c r="P19" s="6"/>
    </row>
    <row r="20" spans="1:30" ht="17.100000000000001" customHeight="1">
      <c r="A20" s="266"/>
      <c r="B20" s="266"/>
      <c r="C20" s="266"/>
      <c r="D20" s="268"/>
      <c r="E20" s="100" t="s">
        <v>206</v>
      </c>
      <c r="F20" s="54"/>
      <c r="G20" s="94">
        <v>10000000</v>
      </c>
    </row>
    <row r="21" spans="1:30" ht="17.100000000000001" customHeight="1">
      <c r="A21" s="266"/>
      <c r="B21" s="266"/>
      <c r="C21" s="266"/>
      <c r="D21" s="268"/>
      <c r="E21" s="100" t="s">
        <v>207</v>
      </c>
      <c r="F21" s="54"/>
      <c r="G21" s="94">
        <v>20000000</v>
      </c>
    </row>
    <row r="22" spans="1:30" ht="17.100000000000001" customHeight="1">
      <c r="A22" s="266"/>
      <c r="B22" s="266"/>
      <c r="C22" s="266"/>
      <c r="D22" s="268"/>
      <c r="E22" s="100" t="s">
        <v>251</v>
      </c>
      <c r="F22" s="54"/>
      <c r="G22" s="220">
        <v>2691913148</v>
      </c>
      <c r="M22" s="3"/>
      <c r="N22" s="3"/>
      <c r="O22" s="3"/>
      <c r="P22" s="3"/>
    </row>
    <row r="23" spans="1:30" s="5" customFormat="1" ht="17.100000000000001" customHeight="1">
      <c r="A23" s="266"/>
      <c r="B23" s="266"/>
      <c r="C23" s="266"/>
      <c r="D23" s="268"/>
      <c r="E23" s="100" t="s">
        <v>208</v>
      </c>
      <c r="F23" s="54"/>
      <c r="G23" s="94">
        <v>600000000</v>
      </c>
      <c r="H23" s="6"/>
      <c r="I23" s="6"/>
      <c r="J23" s="6"/>
      <c r="K23" s="6"/>
      <c r="L23" s="6"/>
    </row>
    <row r="24" spans="1:30" ht="17.100000000000001" customHeight="1">
      <c r="A24" s="266"/>
      <c r="B24" s="266"/>
      <c r="C24" s="266"/>
      <c r="D24" s="268"/>
      <c r="E24" s="100" t="s">
        <v>209</v>
      </c>
      <c r="F24" s="54"/>
      <c r="G24" s="94">
        <v>150000000</v>
      </c>
      <c r="M24" s="3"/>
      <c r="N24" s="3"/>
      <c r="O24" s="3"/>
      <c r="P24" s="3"/>
    </row>
    <row r="25" spans="1:30" ht="17.100000000000001" customHeight="1">
      <c r="A25" s="266"/>
      <c r="B25" s="266"/>
      <c r="C25" s="266"/>
      <c r="D25" s="268"/>
      <c r="E25" s="100" t="s">
        <v>210</v>
      </c>
      <c r="F25" s="54"/>
      <c r="G25" s="91">
        <f>G26+G27</f>
        <v>36700000</v>
      </c>
      <c r="M25" s="3"/>
      <c r="N25" s="3"/>
      <c r="O25" s="3"/>
      <c r="P25" s="3"/>
    </row>
    <row r="26" spans="1:30" ht="17.100000000000001" customHeight="1">
      <c r="A26" s="266"/>
      <c r="B26" s="266"/>
      <c r="C26" s="266"/>
      <c r="D26" s="268"/>
      <c r="E26" s="203" t="s">
        <v>258</v>
      </c>
      <c r="F26" s="204"/>
      <c r="G26" s="205">
        <v>30000000</v>
      </c>
      <c r="M26" s="3"/>
      <c r="N26" s="3"/>
      <c r="O26" s="3"/>
      <c r="P26" s="3"/>
    </row>
    <row r="27" spans="1:30" ht="17.100000000000001" customHeight="1">
      <c r="A27" s="266"/>
      <c r="B27" s="266"/>
      <c r="C27" s="266"/>
      <c r="D27" s="268"/>
      <c r="E27" s="203" t="s">
        <v>259</v>
      </c>
      <c r="F27" s="204"/>
      <c r="G27" s="205">
        <v>6700000</v>
      </c>
      <c r="M27" s="3"/>
      <c r="N27" s="3"/>
      <c r="O27" s="3"/>
      <c r="P27" s="3"/>
    </row>
    <row r="28" spans="1:30" ht="17.100000000000001" customHeight="1">
      <c r="A28" s="266"/>
      <c r="B28" s="266"/>
      <c r="C28" s="266"/>
      <c r="D28" s="268"/>
      <c r="E28" s="102" t="s">
        <v>255</v>
      </c>
      <c r="F28" s="54"/>
      <c r="G28" s="94">
        <v>54000000</v>
      </c>
      <c r="M28" s="3"/>
      <c r="N28" s="3"/>
      <c r="O28" s="3"/>
      <c r="P28" s="3"/>
    </row>
    <row r="29" spans="1:30" ht="17.100000000000001" customHeight="1">
      <c r="A29" s="266"/>
      <c r="B29" s="266"/>
      <c r="C29" s="266"/>
      <c r="D29" s="268"/>
      <c r="E29" s="102" t="s">
        <v>211</v>
      </c>
      <c r="F29" s="54"/>
      <c r="G29" s="94">
        <v>20000000</v>
      </c>
      <c r="M29" s="3"/>
      <c r="N29" s="3"/>
      <c r="O29" s="3"/>
      <c r="P29" s="3"/>
    </row>
    <row r="30" spans="1:30" s="83" customFormat="1" ht="17.100000000000001" customHeight="1">
      <c r="A30" s="266"/>
      <c r="B30" s="266"/>
      <c r="C30" s="266"/>
      <c r="D30" s="268"/>
      <c r="E30" s="180"/>
      <c r="F30" s="181" t="s">
        <v>53</v>
      </c>
      <c r="G30" s="93">
        <f>SUM(G18:G25)+G28+G29</f>
        <v>3607913148</v>
      </c>
      <c r="H30" s="182"/>
      <c r="I30" s="182"/>
      <c r="J30" s="182"/>
      <c r="K30" s="182"/>
      <c r="L30" s="182"/>
    </row>
    <row r="31" spans="1:30" ht="17.100000000000001" customHeight="1">
      <c r="A31" s="266" t="s">
        <v>46</v>
      </c>
      <c r="B31" s="266" t="s">
        <v>46</v>
      </c>
      <c r="C31" s="266" t="s">
        <v>46</v>
      </c>
      <c r="D31" s="268">
        <f>G32</f>
        <v>260000000</v>
      </c>
      <c r="E31" s="99" t="s">
        <v>212</v>
      </c>
      <c r="F31" s="68"/>
      <c r="G31" s="90">
        <v>260000000</v>
      </c>
      <c r="M31" s="3"/>
      <c r="N31" s="3"/>
      <c r="O31" s="3"/>
      <c r="P31" s="3"/>
    </row>
    <row r="32" spans="1:30" s="2" customFormat="1" ht="17.100000000000001" customHeight="1">
      <c r="A32" s="266"/>
      <c r="B32" s="266"/>
      <c r="C32" s="266"/>
      <c r="D32" s="268"/>
      <c r="E32" s="101"/>
      <c r="F32" s="69" t="s">
        <v>53</v>
      </c>
      <c r="G32" s="93">
        <f>G31</f>
        <v>260000000</v>
      </c>
      <c r="H32" s="6"/>
      <c r="I32" s="6"/>
      <c r="J32" s="6"/>
      <c r="K32" s="6"/>
      <c r="L32" s="6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16" ht="17.100000000000001" customHeight="1">
      <c r="A33" s="266" t="s">
        <v>190</v>
      </c>
      <c r="B33" s="266" t="s">
        <v>190</v>
      </c>
      <c r="C33" s="266" t="s">
        <v>190</v>
      </c>
      <c r="D33" s="268">
        <f>G34</f>
        <v>7200000</v>
      </c>
      <c r="E33" s="103" t="s">
        <v>213</v>
      </c>
      <c r="F33" s="68"/>
      <c r="G33" s="90">
        <v>7200000</v>
      </c>
      <c r="M33" s="3"/>
      <c r="N33" s="3"/>
      <c r="O33" s="3"/>
      <c r="P33" s="3"/>
    </row>
    <row r="34" spans="1:16" ht="17.100000000000001" customHeight="1">
      <c r="A34" s="266"/>
      <c r="B34" s="266"/>
      <c r="C34" s="266"/>
      <c r="D34" s="268"/>
      <c r="E34" s="101"/>
      <c r="F34" s="69" t="s">
        <v>53</v>
      </c>
      <c r="G34" s="93">
        <f>G33</f>
        <v>7200000</v>
      </c>
      <c r="M34" s="3"/>
      <c r="N34" s="3"/>
      <c r="O34" s="3"/>
      <c r="P34" s="3"/>
    </row>
    <row r="35" spans="1:16" ht="17.100000000000001" customHeight="1">
      <c r="A35" s="266" t="s">
        <v>191</v>
      </c>
      <c r="B35" s="266" t="s">
        <v>191</v>
      </c>
      <c r="C35" s="266" t="s">
        <v>191</v>
      </c>
      <c r="D35" s="268">
        <f>G39</f>
        <v>249721000</v>
      </c>
      <c r="E35" s="99" t="s">
        <v>214</v>
      </c>
      <c r="F35" s="68"/>
      <c r="G35" s="94">
        <v>10000000</v>
      </c>
      <c r="M35" s="3"/>
      <c r="N35" s="3"/>
      <c r="O35" s="3"/>
      <c r="P35" s="3"/>
    </row>
    <row r="36" spans="1:16" ht="17.100000000000001" customHeight="1">
      <c r="A36" s="266"/>
      <c r="B36" s="266"/>
      <c r="C36" s="266"/>
      <c r="D36" s="268"/>
      <c r="E36" s="100" t="s">
        <v>215</v>
      </c>
      <c r="F36" s="54"/>
      <c r="G36" s="94">
        <v>184721000</v>
      </c>
      <c r="M36" s="3"/>
      <c r="N36" s="3"/>
      <c r="O36" s="3"/>
      <c r="P36" s="3"/>
    </row>
    <row r="37" spans="1:16" ht="17.100000000000001" customHeight="1">
      <c r="A37" s="266"/>
      <c r="B37" s="266"/>
      <c r="C37" s="266"/>
      <c r="D37" s="268"/>
      <c r="E37" s="100" t="s">
        <v>216</v>
      </c>
      <c r="F37" s="54"/>
      <c r="G37" s="94">
        <v>5000000</v>
      </c>
      <c r="M37" s="3"/>
      <c r="N37" s="3"/>
      <c r="O37" s="3"/>
      <c r="P37" s="3"/>
    </row>
    <row r="38" spans="1:16" s="5" customFormat="1" ht="17.100000000000001" customHeight="1">
      <c r="A38" s="266"/>
      <c r="B38" s="266"/>
      <c r="C38" s="266"/>
      <c r="D38" s="268"/>
      <c r="E38" s="100" t="s">
        <v>275</v>
      </c>
      <c r="F38" s="54"/>
      <c r="G38" s="94">
        <v>50000000</v>
      </c>
      <c r="H38" s="6"/>
      <c r="I38" s="6"/>
      <c r="J38" s="6"/>
      <c r="K38" s="6"/>
      <c r="L38" s="6"/>
    </row>
    <row r="39" spans="1:16" ht="17.100000000000001" customHeight="1">
      <c r="A39" s="266"/>
      <c r="B39" s="266"/>
      <c r="C39" s="266"/>
      <c r="D39" s="268"/>
      <c r="E39" s="101"/>
      <c r="F39" s="69" t="s">
        <v>53</v>
      </c>
      <c r="G39" s="93">
        <f>SUM(G35:G38)</f>
        <v>249721000</v>
      </c>
      <c r="M39" s="3"/>
      <c r="N39" s="3"/>
      <c r="O39" s="3"/>
      <c r="P39" s="3"/>
    </row>
    <row r="40" spans="1:16" ht="17.100000000000001" customHeight="1">
      <c r="A40" s="265" t="s">
        <v>192</v>
      </c>
      <c r="B40" s="265" t="s">
        <v>192</v>
      </c>
      <c r="C40" s="265" t="s">
        <v>192</v>
      </c>
      <c r="D40" s="267">
        <f>G41</f>
        <v>1280388099</v>
      </c>
      <c r="E40" s="99" t="s">
        <v>217</v>
      </c>
      <c r="F40" s="68"/>
      <c r="G40" s="90">
        <v>1280388099</v>
      </c>
      <c r="M40" s="3"/>
      <c r="N40" s="3"/>
      <c r="O40" s="3"/>
      <c r="P40" s="3"/>
    </row>
    <row r="41" spans="1:16" ht="17.100000000000001" customHeight="1">
      <c r="A41" s="266"/>
      <c r="B41" s="266"/>
      <c r="C41" s="266"/>
      <c r="D41" s="268"/>
      <c r="E41" s="101"/>
      <c r="F41" s="69" t="s">
        <v>53</v>
      </c>
      <c r="G41" s="93">
        <f>G40</f>
        <v>1280388099</v>
      </c>
    </row>
    <row r="42" spans="1:16">
      <c r="G42" s="17"/>
    </row>
    <row r="44" spans="1:16" ht="15" customHeight="1">
      <c r="F44" s="85"/>
    </row>
    <row r="45" spans="1:16" ht="15" customHeight="1">
      <c r="F45" s="83"/>
    </row>
    <row r="46" spans="1:16" ht="15" customHeight="1">
      <c r="F46" s="84"/>
    </row>
    <row r="47" spans="1:16" ht="15" customHeight="1">
      <c r="F47" s="84"/>
    </row>
    <row r="48" spans="1:16" ht="15" customHeight="1">
      <c r="D48" s="3"/>
      <c r="E48" s="105"/>
      <c r="F48" s="84"/>
      <c r="H48" s="3"/>
      <c r="I48" s="3"/>
      <c r="J48" s="3"/>
      <c r="K48" s="3"/>
      <c r="L48" s="3"/>
      <c r="M48" s="3"/>
      <c r="N48" s="3"/>
      <c r="O48" s="3"/>
      <c r="P48" s="3"/>
    </row>
    <row r="49" spans="4:16" ht="15" customHeight="1">
      <c r="D49" s="3"/>
      <c r="E49" s="105"/>
      <c r="F49" s="84"/>
      <c r="H49" s="3"/>
      <c r="I49" s="3"/>
      <c r="J49" s="3"/>
      <c r="K49" s="3"/>
      <c r="L49" s="3"/>
      <c r="M49" s="3"/>
      <c r="N49" s="3"/>
      <c r="O49" s="3"/>
      <c r="P49" s="3"/>
    </row>
    <row r="50" spans="4:16" ht="15" customHeight="1">
      <c r="D50" s="3"/>
      <c r="E50" s="105"/>
      <c r="F50" s="84"/>
      <c r="G50" s="82"/>
      <c r="H50" s="3"/>
      <c r="I50" s="3"/>
      <c r="J50" s="3"/>
      <c r="K50" s="3"/>
      <c r="L50" s="3"/>
      <c r="M50" s="3"/>
      <c r="N50" s="3"/>
      <c r="O50" s="3"/>
      <c r="P50" s="3"/>
    </row>
    <row r="51" spans="4:16" ht="15" customHeight="1">
      <c r="F51" s="84"/>
      <c r="G51" s="82"/>
    </row>
    <row r="52" spans="4:16" ht="15" customHeight="1">
      <c r="F52" s="84"/>
      <c r="G52" s="82"/>
    </row>
    <row r="53" spans="4:16" ht="15" customHeight="1">
      <c r="F53" s="84"/>
      <c r="G53" s="82"/>
    </row>
    <row r="54" spans="4:16" ht="15" customHeight="1">
      <c r="F54" s="84"/>
      <c r="G54" s="82"/>
    </row>
    <row r="55" spans="4:16" ht="15" customHeight="1">
      <c r="F55" s="84"/>
      <c r="G55" s="82"/>
    </row>
    <row r="56" spans="4:16" ht="15" customHeight="1">
      <c r="F56" s="84"/>
      <c r="G56" s="82"/>
    </row>
    <row r="57" spans="4:16" ht="15" customHeight="1">
      <c r="F57" s="3"/>
      <c r="G57" s="82"/>
    </row>
    <row r="58" spans="4:16" ht="15" customHeight="1">
      <c r="F58" s="3"/>
      <c r="G58" s="82"/>
    </row>
    <row r="59" spans="4:16" ht="15" customHeight="1">
      <c r="F59" s="3"/>
      <c r="G59" s="82"/>
    </row>
    <row r="60" spans="4:16" ht="15" customHeight="1">
      <c r="F60" s="3"/>
      <c r="G60" s="82"/>
    </row>
    <row r="61" spans="4:16" ht="15" customHeight="1">
      <c r="F61" s="3"/>
      <c r="G61" s="82"/>
    </row>
    <row r="62" spans="4:16" ht="15" customHeight="1">
      <c r="F62" s="84"/>
      <c r="G62" s="82"/>
    </row>
    <row r="63" spans="4:16" ht="15" customHeight="1">
      <c r="F63" s="84"/>
      <c r="G63" s="82"/>
    </row>
    <row r="64" spans="4:16" ht="15" customHeight="1">
      <c r="F64" s="84"/>
      <c r="G64" s="82"/>
    </row>
    <row r="65" spans="6:7" ht="15" customHeight="1">
      <c r="F65" s="84"/>
      <c r="G65" s="82"/>
    </row>
    <row r="66" spans="6:7" ht="15" customHeight="1">
      <c r="F66" s="84"/>
      <c r="G66" s="82"/>
    </row>
    <row r="67" spans="6:7" ht="15" customHeight="1">
      <c r="F67" s="84"/>
      <c r="G67" s="82"/>
    </row>
    <row r="68" spans="6:7" ht="15" customHeight="1">
      <c r="F68" s="84"/>
      <c r="G68" s="82"/>
    </row>
    <row r="69" spans="6:7" ht="12">
      <c r="F69" s="84"/>
      <c r="G69" s="82"/>
    </row>
    <row r="70" spans="6:7" ht="12">
      <c r="F70" s="84"/>
      <c r="G70" s="82"/>
    </row>
    <row r="71" spans="6:7" ht="12">
      <c r="G71" s="82"/>
    </row>
    <row r="72" spans="6:7" ht="12">
      <c r="G72" s="82"/>
    </row>
    <row r="73" spans="6:7" ht="12">
      <c r="G73" s="82"/>
    </row>
    <row r="77" spans="6:7">
      <c r="G77" s="17"/>
    </row>
    <row r="78" spans="6:7" ht="12">
      <c r="G78" s="6"/>
    </row>
  </sheetData>
  <mergeCells count="29">
    <mergeCell ref="A3:C3"/>
    <mergeCell ref="A4:A16"/>
    <mergeCell ref="B4:B16"/>
    <mergeCell ref="C4:C7"/>
    <mergeCell ref="D4:D7"/>
    <mergeCell ref="C8:C10"/>
    <mergeCell ref="D8:D10"/>
    <mergeCell ref="C11:C16"/>
    <mergeCell ref="D11:D16"/>
    <mergeCell ref="A17:A30"/>
    <mergeCell ref="B17:B30"/>
    <mergeCell ref="C17:C30"/>
    <mergeCell ref="D17:D30"/>
    <mergeCell ref="A31:A32"/>
    <mergeCell ref="B31:B32"/>
    <mergeCell ref="C31:C32"/>
    <mergeCell ref="D31:D32"/>
    <mergeCell ref="A40:A41"/>
    <mergeCell ref="B40:B41"/>
    <mergeCell ref="C40:C41"/>
    <mergeCell ref="D40:D41"/>
    <mergeCell ref="A33:A34"/>
    <mergeCell ref="B33:B34"/>
    <mergeCell ref="C33:C34"/>
    <mergeCell ref="D33:D34"/>
    <mergeCell ref="A35:A39"/>
    <mergeCell ref="B35:B39"/>
    <mergeCell ref="C35:C39"/>
    <mergeCell ref="D35:D39"/>
  </mergeCells>
  <phoneticPr fontId="2" type="noConversion"/>
  <pageMargins left="0.39370078740157483" right="0.39370078740157483" top="0.31496062992125984" bottom="0.19685039370078741" header="0" footer="0"/>
  <pageSetup paperSize="9" scale="79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261"/>
  <sheetViews>
    <sheetView zoomScale="73" zoomScaleNormal="73" workbookViewId="0">
      <pane ySplit="3" topLeftCell="A4" activePane="bottomLeft" state="frozen"/>
      <selection activeCell="A3" sqref="A3"/>
      <selection pane="bottomLeft" activeCell="N4" sqref="N4"/>
    </sheetView>
  </sheetViews>
  <sheetFormatPr defaultRowHeight="13.5"/>
  <cols>
    <col min="1" max="1" width="14" style="73" bestFit="1" customWidth="1"/>
    <col min="2" max="2" width="14" style="25" bestFit="1" customWidth="1"/>
    <col min="3" max="3" width="40.75" style="26" customWidth="1"/>
    <col min="4" max="4" width="31.75" style="26" customWidth="1"/>
    <col min="5" max="5" width="17.25" style="73" bestFit="1" customWidth="1"/>
    <col min="6" max="6" width="29.375" style="73" customWidth="1"/>
    <col min="7" max="7" width="9.75" style="73" customWidth="1"/>
    <col min="8" max="8" width="14.625" style="27" customWidth="1"/>
    <col min="9" max="9" width="2.625" style="28" customWidth="1"/>
    <col min="10" max="10" width="10" style="29" customWidth="1"/>
    <col min="11" max="11" width="2.625" style="29" customWidth="1"/>
    <col min="12" max="12" width="8" style="29" customWidth="1"/>
    <col min="13" max="13" width="2.625" style="73" customWidth="1"/>
    <col min="14" max="14" width="17.75" style="119" customWidth="1"/>
    <col min="15" max="15" width="9" style="152"/>
    <col min="16" max="16384" width="9" style="106"/>
  </cols>
  <sheetData>
    <row r="1" spans="1:16" ht="18" customHeight="1">
      <c r="A1" s="122" t="s">
        <v>218</v>
      </c>
      <c r="N1" s="108"/>
    </row>
    <row r="2" spans="1:16" ht="28.5" customHeight="1">
      <c r="A2" s="164" t="s">
        <v>48</v>
      </c>
      <c r="B2" s="31" t="s">
        <v>49</v>
      </c>
      <c r="C2" s="158" t="s">
        <v>50</v>
      </c>
      <c r="D2" s="164" t="s">
        <v>219</v>
      </c>
      <c r="E2" s="163" t="s">
        <v>51</v>
      </c>
      <c r="F2" s="74" t="s">
        <v>276</v>
      </c>
      <c r="G2" s="75"/>
      <c r="H2" s="32"/>
      <c r="I2" s="33"/>
      <c r="J2" s="200"/>
      <c r="K2" s="200"/>
      <c r="L2" s="200"/>
      <c r="M2" s="75"/>
      <c r="N2" s="109"/>
    </row>
    <row r="3" spans="1:16" ht="28.5" customHeight="1">
      <c r="A3" s="284" t="s">
        <v>165</v>
      </c>
      <c r="B3" s="309"/>
      <c r="C3" s="309"/>
      <c r="D3" s="310"/>
      <c r="E3" s="76">
        <f>E4+E102+E118+E235+E241+E247+E249+E250+E251</f>
        <v>7064772247</v>
      </c>
      <c r="F3" s="74"/>
      <c r="G3" s="75"/>
      <c r="H3" s="32"/>
      <c r="I3" s="33"/>
      <c r="J3" s="169"/>
      <c r="K3" s="169"/>
      <c r="L3" s="169"/>
      <c r="M3" s="75"/>
      <c r="N3" s="95">
        <f>N4+N102+N118+N240+N246+N248+N249+N250+N251</f>
        <v>7064772247</v>
      </c>
      <c r="O3" s="153"/>
    </row>
    <row r="4" spans="1:16">
      <c r="A4" s="164" t="s">
        <v>220</v>
      </c>
      <c r="B4" s="31"/>
      <c r="C4" s="158"/>
      <c r="D4" s="158"/>
      <c r="E4" s="76">
        <f>E5+E29+E55</f>
        <v>820392500</v>
      </c>
      <c r="F4" s="74"/>
      <c r="G4" s="75"/>
      <c r="H4" s="32"/>
      <c r="I4" s="33"/>
      <c r="J4" s="169"/>
      <c r="K4" s="169"/>
      <c r="L4" s="169"/>
      <c r="M4" s="75"/>
      <c r="N4" s="110">
        <f>N5+N29+N55</f>
        <v>820392500</v>
      </c>
    </row>
    <row r="5" spans="1:16">
      <c r="A5" s="301"/>
      <c r="B5" s="34" t="s">
        <v>221</v>
      </c>
      <c r="C5" s="162"/>
      <c r="D5" s="162"/>
      <c r="E5" s="76">
        <f>SUM(E6:E28)</f>
        <v>278367000</v>
      </c>
      <c r="F5" s="74"/>
      <c r="G5" s="75"/>
      <c r="H5" s="32"/>
      <c r="I5" s="33"/>
      <c r="J5" s="169"/>
      <c r="K5" s="169"/>
      <c r="L5" s="169"/>
      <c r="M5" s="75"/>
      <c r="N5" s="111">
        <f>N9+N11+N16+N28</f>
        <v>278367000</v>
      </c>
    </row>
    <row r="6" spans="1:16" ht="12.95" customHeight="1">
      <c r="A6" s="301"/>
      <c r="B6" s="311"/>
      <c r="C6" s="313" t="s">
        <v>222</v>
      </c>
      <c r="D6" s="282"/>
      <c r="E6" s="299">
        <f>N9</f>
        <v>106608000</v>
      </c>
      <c r="F6" s="35" t="s">
        <v>223</v>
      </c>
      <c r="G6" s="22"/>
      <c r="H6" s="149">
        <v>4500000</v>
      </c>
      <c r="I6" s="138" t="s">
        <v>228</v>
      </c>
      <c r="J6" s="150">
        <v>1</v>
      </c>
      <c r="K6" s="144" t="s">
        <v>228</v>
      </c>
      <c r="L6" s="151">
        <v>12</v>
      </c>
      <c r="M6" s="140" t="s">
        <v>226</v>
      </c>
      <c r="N6" s="141">
        <f>H6*J6*L6</f>
        <v>54000000</v>
      </c>
    </row>
    <row r="7" spans="1:16" ht="12.95" customHeight="1">
      <c r="A7" s="301"/>
      <c r="B7" s="312"/>
      <c r="C7" s="313"/>
      <c r="D7" s="282"/>
      <c r="E7" s="299"/>
      <c r="F7" s="35" t="s">
        <v>3</v>
      </c>
      <c r="G7" s="22"/>
      <c r="H7" s="147">
        <v>2584000</v>
      </c>
      <c r="I7" s="144" t="s">
        <v>2</v>
      </c>
      <c r="J7" s="150">
        <v>1</v>
      </c>
      <c r="K7" s="144" t="s">
        <v>2</v>
      </c>
      <c r="L7" s="151">
        <v>12</v>
      </c>
      <c r="M7" s="140" t="s">
        <v>226</v>
      </c>
      <c r="N7" s="141">
        <f>H7*J7*L7</f>
        <v>31008000</v>
      </c>
    </row>
    <row r="8" spans="1:16" ht="12.95" customHeight="1">
      <c r="A8" s="301"/>
      <c r="B8" s="312"/>
      <c r="C8" s="313"/>
      <c r="D8" s="282"/>
      <c r="E8" s="299"/>
      <c r="F8" s="35" t="s">
        <v>4</v>
      </c>
      <c r="G8" s="22"/>
      <c r="H8" s="147">
        <v>1800000</v>
      </c>
      <c r="I8" s="144" t="s">
        <v>2</v>
      </c>
      <c r="J8" s="150">
        <v>1</v>
      </c>
      <c r="K8" s="144" t="s">
        <v>2</v>
      </c>
      <c r="L8" s="151">
        <v>12</v>
      </c>
      <c r="M8" s="140" t="s">
        <v>226</v>
      </c>
      <c r="N8" s="141">
        <f t="shared" ref="N8" si="0">H8*J8*L8</f>
        <v>21600000</v>
      </c>
    </row>
    <row r="9" spans="1:16" ht="12.95" customHeight="1">
      <c r="A9" s="301"/>
      <c r="B9" s="312"/>
      <c r="C9" s="313"/>
      <c r="D9" s="282"/>
      <c r="E9" s="300"/>
      <c r="F9" s="77"/>
      <c r="G9" s="77"/>
      <c r="H9" s="40"/>
      <c r="I9" s="41"/>
      <c r="J9" s="42"/>
      <c r="K9" s="43"/>
      <c r="L9" s="44" t="s">
        <v>53</v>
      </c>
      <c r="M9" s="43"/>
      <c r="N9" s="113">
        <f>SUM(N6:N8)</f>
        <v>106608000</v>
      </c>
    </row>
    <row r="10" spans="1:16" ht="12.95" customHeight="1">
      <c r="A10" s="301"/>
      <c r="B10" s="312"/>
      <c r="C10" s="288" t="s">
        <v>54</v>
      </c>
      <c r="D10" s="314"/>
      <c r="E10" s="285">
        <f>N11</f>
        <v>8884000</v>
      </c>
      <c r="F10" s="22" t="s">
        <v>179</v>
      </c>
      <c r="G10" s="22"/>
      <c r="H10" s="137">
        <f>N9</f>
        <v>106608000</v>
      </c>
      <c r="I10" s="138"/>
      <c r="J10" s="186"/>
      <c r="K10" s="138" t="s">
        <v>225</v>
      </c>
      <c r="L10" s="139">
        <v>12</v>
      </c>
      <c r="M10" s="140" t="s">
        <v>226</v>
      </c>
      <c r="N10" s="141">
        <f>H10/L10</f>
        <v>8884000</v>
      </c>
    </row>
    <row r="11" spans="1:16" ht="12.95" customHeight="1">
      <c r="A11" s="301"/>
      <c r="B11" s="312"/>
      <c r="C11" s="290"/>
      <c r="D11" s="315"/>
      <c r="E11" s="316"/>
      <c r="F11" s="77"/>
      <c r="G11" s="77"/>
      <c r="H11" s="40"/>
      <c r="I11" s="41"/>
      <c r="J11" s="45"/>
      <c r="K11" s="45"/>
      <c r="L11" s="44" t="s">
        <v>53</v>
      </c>
      <c r="M11" s="43"/>
      <c r="N11" s="113">
        <f>SUM(N10)</f>
        <v>8884000</v>
      </c>
    </row>
    <row r="12" spans="1:16" ht="12.95" customHeight="1">
      <c r="A12" s="301"/>
      <c r="B12" s="312"/>
      <c r="C12" s="317" t="s">
        <v>194</v>
      </c>
      <c r="D12" s="305"/>
      <c r="E12" s="299">
        <f>N16</f>
        <v>11001000</v>
      </c>
      <c r="F12" s="142" t="s">
        <v>227</v>
      </c>
      <c r="G12" s="68"/>
      <c r="H12" s="143">
        <f>N9</f>
        <v>106608000</v>
      </c>
      <c r="I12" s="144" t="s">
        <v>228</v>
      </c>
      <c r="J12" s="306">
        <v>4.4999999999999998E-2</v>
      </c>
      <c r="K12" s="306"/>
      <c r="L12" s="306"/>
      <c r="M12" s="145" t="s">
        <v>226</v>
      </c>
      <c r="N12" s="146">
        <f>ROUNDUP(H12*J12,-3)</f>
        <v>4798000</v>
      </c>
    </row>
    <row r="13" spans="1:16" ht="12.95" customHeight="1">
      <c r="A13" s="301"/>
      <c r="B13" s="312"/>
      <c r="C13" s="318"/>
      <c r="D13" s="305"/>
      <c r="E13" s="300"/>
      <c r="F13" s="54" t="s">
        <v>229</v>
      </c>
      <c r="G13" s="54"/>
      <c r="H13" s="147">
        <f>N9</f>
        <v>106608000</v>
      </c>
      <c r="I13" s="148" t="s">
        <v>2</v>
      </c>
      <c r="J13" s="307">
        <v>3.5040000000000002E-2</v>
      </c>
      <c r="K13" s="307"/>
      <c r="L13" s="307"/>
      <c r="M13" s="140" t="s">
        <v>226</v>
      </c>
      <c r="N13" s="141">
        <f>ROUNDUP(H13*J13,-3)</f>
        <v>3736000</v>
      </c>
      <c r="P13" s="157"/>
    </row>
    <row r="14" spans="1:16" ht="12.95" customHeight="1">
      <c r="A14" s="301"/>
      <c r="B14" s="312"/>
      <c r="C14" s="318"/>
      <c r="D14" s="305"/>
      <c r="E14" s="300"/>
      <c r="F14" s="54" t="s">
        <v>230</v>
      </c>
      <c r="G14" s="54"/>
      <c r="H14" s="147">
        <f>N9</f>
        <v>106608000</v>
      </c>
      <c r="I14" s="148" t="s">
        <v>2</v>
      </c>
      <c r="J14" s="308">
        <v>1.4999999999999999E-2</v>
      </c>
      <c r="K14" s="308"/>
      <c r="L14" s="308"/>
      <c r="M14" s="140" t="s">
        <v>226</v>
      </c>
      <c r="N14" s="141">
        <f t="shared" ref="N14:N15" si="1">ROUNDUP(H14*J14,-3)</f>
        <v>1600000</v>
      </c>
      <c r="O14" s="156"/>
      <c r="P14" s="156"/>
    </row>
    <row r="15" spans="1:16" ht="12.95" customHeight="1">
      <c r="A15" s="301"/>
      <c r="B15" s="312"/>
      <c r="C15" s="318"/>
      <c r="D15" s="305"/>
      <c r="E15" s="300"/>
      <c r="F15" s="54" t="s">
        <v>231</v>
      </c>
      <c r="G15" s="54"/>
      <c r="H15" s="147">
        <f>N9</f>
        <v>106608000</v>
      </c>
      <c r="I15" s="148" t="s">
        <v>2</v>
      </c>
      <c r="J15" s="307">
        <v>8.1300000000000001E-3</v>
      </c>
      <c r="K15" s="307"/>
      <c r="L15" s="307"/>
      <c r="M15" s="140" t="s">
        <v>226</v>
      </c>
      <c r="N15" s="141">
        <f t="shared" si="1"/>
        <v>867000</v>
      </c>
      <c r="P15" s="157"/>
    </row>
    <row r="16" spans="1:16" ht="12.95" customHeight="1">
      <c r="A16" s="301"/>
      <c r="B16" s="312"/>
      <c r="C16" s="319"/>
      <c r="D16" s="305"/>
      <c r="E16" s="300"/>
      <c r="F16" s="77"/>
      <c r="G16" s="77"/>
      <c r="H16" s="40"/>
      <c r="I16" s="41"/>
      <c r="J16" s="48"/>
      <c r="K16" s="48"/>
      <c r="L16" s="44" t="s">
        <v>53</v>
      </c>
      <c r="M16" s="43"/>
      <c r="N16" s="113">
        <f>SUM(N12:N15)</f>
        <v>11001000</v>
      </c>
    </row>
    <row r="17" spans="1:14" ht="12.95" customHeight="1">
      <c r="A17" s="301"/>
      <c r="B17" s="312"/>
      <c r="C17" s="302" t="s">
        <v>55</v>
      </c>
      <c r="D17" s="305"/>
      <c r="E17" s="299">
        <f>N28</f>
        <v>151874000</v>
      </c>
      <c r="F17" s="19" t="s">
        <v>279</v>
      </c>
      <c r="G17" s="19"/>
      <c r="H17" s="49">
        <v>35000</v>
      </c>
      <c r="I17" s="217" t="s">
        <v>2</v>
      </c>
      <c r="J17" s="37">
        <v>75</v>
      </c>
      <c r="K17" s="217" t="s">
        <v>2</v>
      </c>
      <c r="L17" s="50">
        <v>2</v>
      </c>
      <c r="M17" s="39" t="s">
        <v>52</v>
      </c>
      <c r="N17" s="112">
        <f>H17*J17*L17</f>
        <v>5250000</v>
      </c>
    </row>
    <row r="18" spans="1:14" ht="12.95" customHeight="1">
      <c r="A18" s="301"/>
      <c r="B18" s="312"/>
      <c r="C18" s="303"/>
      <c r="D18" s="305"/>
      <c r="E18" s="300"/>
      <c r="F18" s="222" t="s">
        <v>56</v>
      </c>
      <c r="G18" s="22"/>
      <c r="H18" s="49">
        <v>50000</v>
      </c>
      <c r="I18" s="217" t="s">
        <v>2</v>
      </c>
      <c r="J18" s="217"/>
      <c r="K18" s="217" t="s">
        <v>2</v>
      </c>
      <c r="L18" s="37">
        <v>140</v>
      </c>
      <c r="M18" s="39" t="s">
        <v>52</v>
      </c>
      <c r="N18" s="112">
        <f>H18*L18</f>
        <v>7000000</v>
      </c>
    </row>
    <row r="19" spans="1:14" ht="12.95" customHeight="1">
      <c r="A19" s="301"/>
      <c r="B19" s="312"/>
      <c r="C19" s="303"/>
      <c r="D19" s="305"/>
      <c r="E19" s="300"/>
      <c r="F19" s="222" t="s">
        <v>57</v>
      </c>
      <c r="G19" s="221"/>
      <c r="H19" s="217" t="s">
        <v>278</v>
      </c>
      <c r="I19" s="218"/>
      <c r="J19" s="217"/>
      <c r="K19" s="217"/>
      <c r="L19" s="217"/>
      <c r="M19" s="39" t="s">
        <v>52</v>
      </c>
      <c r="N19" s="112">
        <f>8000*3*20*12</f>
        <v>5760000</v>
      </c>
    </row>
    <row r="20" spans="1:14" ht="12.95" customHeight="1">
      <c r="A20" s="301"/>
      <c r="B20" s="312"/>
      <c r="C20" s="303"/>
      <c r="D20" s="305"/>
      <c r="E20" s="300"/>
      <c r="F20" s="222" t="s">
        <v>58</v>
      </c>
      <c r="G20" s="22"/>
      <c r="H20" s="49">
        <v>100000</v>
      </c>
      <c r="I20" s="217" t="s">
        <v>2</v>
      </c>
      <c r="J20" s="37">
        <v>100</v>
      </c>
      <c r="K20" s="217" t="s">
        <v>2</v>
      </c>
      <c r="L20" s="50">
        <v>1</v>
      </c>
      <c r="M20" s="39" t="s">
        <v>52</v>
      </c>
      <c r="N20" s="112">
        <f t="shared" ref="N20" si="2">H20*J20*L20</f>
        <v>10000000</v>
      </c>
    </row>
    <row r="21" spans="1:14" ht="12.95" customHeight="1">
      <c r="A21" s="301"/>
      <c r="B21" s="312"/>
      <c r="C21" s="303"/>
      <c r="D21" s="305"/>
      <c r="E21" s="300"/>
      <c r="F21" s="22" t="s">
        <v>59</v>
      </c>
      <c r="G21" s="22"/>
      <c r="H21" s="49">
        <v>100000</v>
      </c>
      <c r="I21" s="217"/>
      <c r="J21" s="37"/>
      <c r="K21" s="217" t="s">
        <v>2</v>
      </c>
      <c r="L21" s="50">
        <v>1</v>
      </c>
      <c r="M21" s="39" t="s">
        <v>52</v>
      </c>
      <c r="N21" s="112">
        <f t="shared" ref="N21:N22" si="3">H21*L21</f>
        <v>100000</v>
      </c>
    </row>
    <row r="22" spans="1:14" ht="12.95" customHeight="1">
      <c r="A22" s="301"/>
      <c r="B22" s="312"/>
      <c r="C22" s="303"/>
      <c r="D22" s="305"/>
      <c r="E22" s="300"/>
      <c r="F22" s="22" t="s">
        <v>60</v>
      </c>
      <c r="G22" s="22"/>
      <c r="H22" s="49">
        <v>300000</v>
      </c>
      <c r="I22" s="217"/>
      <c r="J22" s="37"/>
      <c r="K22" s="217" t="s">
        <v>2</v>
      </c>
      <c r="L22" s="50">
        <v>1</v>
      </c>
      <c r="M22" s="39" t="s">
        <v>52</v>
      </c>
      <c r="N22" s="112">
        <f t="shared" si="3"/>
        <v>300000</v>
      </c>
    </row>
    <row r="23" spans="1:14" ht="12.95" customHeight="1">
      <c r="A23" s="301"/>
      <c r="B23" s="312"/>
      <c r="C23" s="303"/>
      <c r="D23" s="305"/>
      <c r="E23" s="300"/>
      <c r="F23" s="22" t="s">
        <v>61</v>
      </c>
      <c r="G23" s="22"/>
      <c r="H23" s="49">
        <v>30000</v>
      </c>
      <c r="I23" s="217"/>
      <c r="J23" s="37"/>
      <c r="K23" s="217" t="s">
        <v>2</v>
      </c>
      <c r="L23" s="37">
        <v>30</v>
      </c>
      <c r="M23" s="39" t="s">
        <v>52</v>
      </c>
      <c r="N23" s="112">
        <f>H23*L23</f>
        <v>900000</v>
      </c>
    </row>
    <row r="24" spans="1:14" ht="12.95" customHeight="1">
      <c r="A24" s="301"/>
      <c r="B24" s="312"/>
      <c r="C24" s="303"/>
      <c r="D24" s="305"/>
      <c r="E24" s="300"/>
      <c r="F24" s="22" t="s">
        <v>62</v>
      </c>
      <c r="G24" s="22"/>
      <c r="H24" s="217" t="s">
        <v>232</v>
      </c>
      <c r="I24" s="218"/>
      <c r="J24" s="217"/>
      <c r="K24" s="217"/>
      <c r="L24" s="217"/>
      <c r="M24" s="39" t="s">
        <v>52</v>
      </c>
      <c r="N24" s="112">
        <f>11500*24*3*3*3*12</f>
        <v>89424000</v>
      </c>
    </row>
    <row r="25" spans="1:14" ht="12.95" customHeight="1">
      <c r="A25" s="301"/>
      <c r="B25" s="312"/>
      <c r="C25" s="303"/>
      <c r="D25" s="305"/>
      <c r="E25" s="300"/>
      <c r="F25" s="22" t="s">
        <v>63</v>
      </c>
      <c r="G25" s="22"/>
      <c r="H25" s="49">
        <v>30000</v>
      </c>
      <c r="I25" s="217" t="s">
        <v>2</v>
      </c>
      <c r="J25" s="37">
        <v>24</v>
      </c>
      <c r="K25" s="217" t="s">
        <v>2</v>
      </c>
      <c r="L25" s="38">
        <v>12</v>
      </c>
      <c r="M25" s="39" t="s">
        <v>52</v>
      </c>
      <c r="N25" s="112">
        <f t="shared" ref="N25" si="4">H25*J25*L25</f>
        <v>8640000</v>
      </c>
    </row>
    <row r="26" spans="1:14" ht="12.95" customHeight="1">
      <c r="A26" s="301"/>
      <c r="B26" s="312"/>
      <c r="C26" s="303"/>
      <c r="D26" s="305"/>
      <c r="E26" s="300"/>
      <c r="F26" s="22" t="s">
        <v>280</v>
      </c>
      <c r="G26" s="22"/>
      <c r="H26" s="49"/>
      <c r="I26" s="217"/>
      <c r="J26" s="37"/>
      <c r="K26" s="217"/>
      <c r="L26" s="38"/>
      <c r="M26" s="39"/>
      <c r="N26" s="112">
        <v>12500000</v>
      </c>
    </row>
    <row r="27" spans="1:14" ht="12.95" customHeight="1">
      <c r="A27" s="301"/>
      <c r="B27" s="312"/>
      <c r="C27" s="303"/>
      <c r="D27" s="305"/>
      <c r="E27" s="300"/>
      <c r="F27" s="22" t="s">
        <v>295</v>
      </c>
      <c r="G27" s="22"/>
      <c r="H27" s="49">
        <v>100000</v>
      </c>
      <c r="I27" s="168"/>
      <c r="J27" s="37"/>
      <c r="K27" s="217" t="s">
        <v>2</v>
      </c>
      <c r="L27" s="37">
        <v>120</v>
      </c>
      <c r="M27" s="39" t="s">
        <v>52</v>
      </c>
      <c r="N27" s="112">
        <f>H27*L27</f>
        <v>12000000</v>
      </c>
    </row>
    <row r="28" spans="1:14" ht="12.95" customHeight="1">
      <c r="A28" s="301"/>
      <c r="B28" s="312"/>
      <c r="C28" s="304"/>
      <c r="D28" s="305"/>
      <c r="E28" s="300"/>
      <c r="F28" s="77"/>
      <c r="G28" s="77"/>
      <c r="H28" s="40"/>
      <c r="I28" s="41"/>
      <c r="J28" s="45"/>
      <c r="K28" s="45"/>
      <c r="L28" s="44" t="s">
        <v>53</v>
      </c>
      <c r="M28" s="43"/>
      <c r="N28" s="113">
        <f>SUM(N17:N27)</f>
        <v>151874000</v>
      </c>
    </row>
    <row r="29" spans="1:14" ht="12.95" customHeight="1">
      <c r="A29" s="301"/>
      <c r="B29" s="31" t="s">
        <v>64</v>
      </c>
      <c r="C29" s="158"/>
      <c r="D29" s="158"/>
      <c r="E29" s="76">
        <f>SUM(E30:E54)</f>
        <v>391950000</v>
      </c>
      <c r="F29" s="74"/>
      <c r="G29" s="75"/>
      <c r="H29" s="32"/>
      <c r="I29" s="33"/>
      <c r="J29" s="169"/>
      <c r="K29" s="169"/>
      <c r="L29" s="169"/>
      <c r="M29" s="75"/>
      <c r="N29" s="111">
        <f>N34+N36+N54</f>
        <v>391950000</v>
      </c>
    </row>
    <row r="30" spans="1:14" ht="12.95" customHeight="1">
      <c r="A30" s="301"/>
      <c r="B30" s="300"/>
      <c r="C30" s="290" t="s">
        <v>65</v>
      </c>
      <c r="D30" s="300"/>
      <c r="E30" s="299">
        <f>N34</f>
        <v>97800000</v>
      </c>
      <c r="F30" s="18" t="s">
        <v>66</v>
      </c>
      <c r="G30" s="19"/>
      <c r="H30" s="46">
        <v>2750000</v>
      </c>
      <c r="I30" s="168"/>
      <c r="J30" s="51"/>
      <c r="K30" s="168" t="s">
        <v>2</v>
      </c>
      <c r="L30" s="52">
        <v>12</v>
      </c>
      <c r="M30" s="47" t="s">
        <v>52</v>
      </c>
      <c r="N30" s="112">
        <f>H30*L30</f>
        <v>33000000</v>
      </c>
    </row>
    <row r="31" spans="1:14" ht="12.95" customHeight="1">
      <c r="A31" s="301"/>
      <c r="B31" s="300"/>
      <c r="C31" s="281"/>
      <c r="D31" s="300"/>
      <c r="E31" s="300"/>
      <c r="F31" s="21" t="s">
        <v>67</v>
      </c>
      <c r="G31" s="22"/>
      <c r="H31" s="36">
        <v>100000</v>
      </c>
      <c r="I31" s="168" t="s">
        <v>2</v>
      </c>
      <c r="J31" s="50">
        <v>1</v>
      </c>
      <c r="K31" s="168" t="s">
        <v>2</v>
      </c>
      <c r="L31" s="38">
        <v>12</v>
      </c>
      <c r="M31" s="39" t="s">
        <v>52</v>
      </c>
      <c r="N31" s="112">
        <f t="shared" ref="N31:N33" si="5">H31*J31*L31</f>
        <v>1200000</v>
      </c>
    </row>
    <row r="32" spans="1:14" ht="12.95" customHeight="1">
      <c r="A32" s="301"/>
      <c r="B32" s="300"/>
      <c r="C32" s="281"/>
      <c r="D32" s="300"/>
      <c r="E32" s="300"/>
      <c r="F32" s="21" t="s">
        <v>68</v>
      </c>
      <c r="G32" s="22"/>
      <c r="H32" s="36">
        <v>3500000</v>
      </c>
      <c r="I32" s="168"/>
      <c r="J32" s="50"/>
      <c r="K32" s="168" t="s">
        <v>2</v>
      </c>
      <c r="L32" s="38">
        <v>12</v>
      </c>
      <c r="M32" s="39" t="s">
        <v>52</v>
      </c>
      <c r="N32" s="112">
        <f>H32*L32</f>
        <v>42000000</v>
      </c>
    </row>
    <row r="33" spans="1:14" ht="12.95" customHeight="1">
      <c r="A33" s="301"/>
      <c r="B33" s="300"/>
      <c r="C33" s="281"/>
      <c r="D33" s="300"/>
      <c r="E33" s="300"/>
      <c r="F33" s="21" t="s">
        <v>69</v>
      </c>
      <c r="G33" s="22"/>
      <c r="H33" s="36">
        <v>1800000</v>
      </c>
      <c r="I33" s="168" t="s">
        <v>2</v>
      </c>
      <c r="J33" s="50">
        <v>1</v>
      </c>
      <c r="K33" s="168" t="s">
        <v>2</v>
      </c>
      <c r="L33" s="38">
        <v>12</v>
      </c>
      <c r="M33" s="39" t="s">
        <v>52</v>
      </c>
      <c r="N33" s="112">
        <f t="shared" si="5"/>
        <v>21600000</v>
      </c>
    </row>
    <row r="34" spans="1:14" ht="12.95" customHeight="1">
      <c r="A34" s="301"/>
      <c r="B34" s="300"/>
      <c r="C34" s="281"/>
      <c r="D34" s="300"/>
      <c r="E34" s="300"/>
      <c r="F34" s="78"/>
      <c r="G34" s="77"/>
      <c r="H34" s="40"/>
      <c r="I34" s="41"/>
      <c r="J34" s="45"/>
      <c r="K34" s="45"/>
      <c r="L34" s="44" t="s">
        <v>53</v>
      </c>
      <c r="M34" s="43"/>
      <c r="N34" s="113">
        <f>SUM(N30:N33)</f>
        <v>97800000</v>
      </c>
    </row>
    <row r="35" spans="1:14" ht="12.95" customHeight="1">
      <c r="A35" s="301"/>
      <c r="B35" s="300"/>
      <c r="C35" s="281" t="s">
        <v>70</v>
      </c>
      <c r="D35" s="300"/>
      <c r="E35" s="283">
        <f>N36</f>
        <v>108000000</v>
      </c>
      <c r="F35" s="18" t="s">
        <v>71</v>
      </c>
      <c r="G35" s="19"/>
      <c r="H35" s="46">
        <v>9000000</v>
      </c>
      <c r="I35" s="168" t="s">
        <v>2</v>
      </c>
      <c r="J35" s="51"/>
      <c r="K35" s="168" t="s">
        <v>2</v>
      </c>
      <c r="L35" s="52">
        <v>12</v>
      </c>
      <c r="M35" s="47" t="s">
        <v>52</v>
      </c>
      <c r="N35" s="112">
        <f>H35*L35</f>
        <v>108000000</v>
      </c>
    </row>
    <row r="36" spans="1:14" ht="12.95" customHeight="1">
      <c r="A36" s="301"/>
      <c r="B36" s="300"/>
      <c r="C36" s="281"/>
      <c r="D36" s="300"/>
      <c r="E36" s="284"/>
      <c r="F36" s="78"/>
      <c r="G36" s="77"/>
      <c r="H36" s="40"/>
      <c r="I36" s="41"/>
      <c r="J36" s="45"/>
      <c r="K36" s="45"/>
      <c r="L36" s="44" t="s">
        <v>53</v>
      </c>
      <c r="M36" s="43"/>
      <c r="N36" s="113">
        <f>SUM(N35)</f>
        <v>108000000</v>
      </c>
    </row>
    <row r="37" spans="1:14" ht="12.95" customHeight="1">
      <c r="A37" s="301"/>
      <c r="B37" s="300"/>
      <c r="C37" s="281" t="s">
        <v>72</v>
      </c>
      <c r="D37" s="300"/>
      <c r="E37" s="299">
        <f>N54</f>
        <v>186150000</v>
      </c>
      <c r="F37" s="22" t="s">
        <v>73</v>
      </c>
      <c r="G37" s="22"/>
      <c r="H37" s="36"/>
      <c r="I37" s="168"/>
      <c r="J37" s="24"/>
      <c r="K37" s="24"/>
      <c r="L37" s="24"/>
      <c r="M37" s="22"/>
      <c r="N37" s="112">
        <f>SUM(N38:N41)</f>
        <v>101500000</v>
      </c>
    </row>
    <row r="38" spans="1:14" ht="12.95" customHeight="1">
      <c r="A38" s="301"/>
      <c r="B38" s="300"/>
      <c r="C38" s="281"/>
      <c r="D38" s="300"/>
      <c r="E38" s="299"/>
      <c r="F38" s="206" t="s">
        <v>260</v>
      </c>
      <c r="G38" s="207"/>
      <c r="H38" s="208">
        <v>3300000</v>
      </c>
      <c r="I38" s="209"/>
      <c r="J38" s="210"/>
      <c r="K38" s="209" t="s">
        <v>2</v>
      </c>
      <c r="L38" s="211">
        <v>2</v>
      </c>
      <c r="M38" s="212" t="s">
        <v>261</v>
      </c>
      <c r="N38" s="213">
        <f>H38*L38</f>
        <v>6600000</v>
      </c>
    </row>
    <row r="39" spans="1:14" ht="12.95" customHeight="1">
      <c r="A39" s="301"/>
      <c r="B39" s="300"/>
      <c r="C39" s="281"/>
      <c r="D39" s="300"/>
      <c r="E39" s="299"/>
      <c r="F39" s="206" t="s">
        <v>262</v>
      </c>
      <c r="G39" s="207"/>
      <c r="H39" s="208">
        <v>12000</v>
      </c>
      <c r="I39" s="209" t="s">
        <v>2</v>
      </c>
      <c r="J39" s="214">
        <v>600</v>
      </c>
      <c r="K39" s="209" t="s">
        <v>2</v>
      </c>
      <c r="L39" s="211">
        <v>2</v>
      </c>
      <c r="M39" s="212" t="s">
        <v>261</v>
      </c>
      <c r="N39" s="213">
        <f t="shared" ref="N39:N40" si="6">H39*J39*L39</f>
        <v>14400000</v>
      </c>
    </row>
    <row r="40" spans="1:14" ht="12.75" customHeight="1">
      <c r="A40" s="301"/>
      <c r="B40" s="300"/>
      <c r="C40" s="281"/>
      <c r="D40" s="300"/>
      <c r="E40" s="299"/>
      <c r="F40" s="206" t="s">
        <v>263</v>
      </c>
      <c r="G40" s="207"/>
      <c r="H40" s="208">
        <v>100000</v>
      </c>
      <c r="I40" s="209" t="s">
        <v>2</v>
      </c>
      <c r="J40" s="214">
        <v>400</v>
      </c>
      <c r="K40" s="209" t="s">
        <v>2</v>
      </c>
      <c r="L40" s="211">
        <v>2</v>
      </c>
      <c r="M40" s="212" t="s">
        <v>261</v>
      </c>
      <c r="N40" s="213">
        <f t="shared" si="6"/>
        <v>80000000</v>
      </c>
    </row>
    <row r="41" spans="1:14" ht="12.75" customHeight="1">
      <c r="A41" s="301"/>
      <c r="B41" s="300"/>
      <c r="C41" s="281"/>
      <c r="D41" s="300"/>
      <c r="E41" s="299"/>
      <c r="F41" s="206" t="s">
        <v>270</v>
      </c>
      <c r="G41" s="207"/>
      <c r="H41" s="208">
        <v>250000</v>
      </c>
      <c r="I41" s="209" t="s">
        <v>2</v>
      </c>
      <c r="J41" s="214"/>
      <c r="K41" s="209" t="s">
        <v>2</v>
      </c>
      <c r="L41" s="211">
        <v>2</v>
      </c>
      <c r="M41" s="212" t="s">
        <v>261</v>
      </c>
      <c r="N41" s="213">
        <f>H41*L41</f>
        <v>500000</v>
      </c>
    </row>
    <row r="42" spans="1:14" ht="12.95" customHeight="1">
      <c r="A42" s="301"/>
      <c r="B42" s="300"/>
      <c r="C42" s="281"/>
      <c r="D42" s="300"/>
      <c r="E42" s="300"/>
      <c r="F42" s="22" t="s">
        <v>74</v>
      </c>
      <c r="G42" s="22"/>
      <c r="H42" s="36"/>
      <c r="I42" s="168"/>
      <c r="J42" s="37"/>
      <c r="K42" s="39"/>
      <c r="L42" s="50"/>
      <c r="M42" s="39"/>
      <c r="N42" s="112">
        <f>SUM(N43:N45)</f>
        <v>31000000</v>
      </c>
    </row>
    <row r="43" spans="1:14" ht="12.95" customHeight="1">
      <c r="A43" s="301"/>
      <c r="B43" s="300"/>
      <c r="C43" s="281"/>
      <c r="D43" s="300"/>
      <c r="E43" s="300"/>
      <c r="F43" s="206" t="s">
        <v>260</v>
      </c>
      <c r="G43" s="207"/>
      <c r="H43" s="208">
        <v>200000</v>
      </c>
      <c r="I43" s="209"/>
      <c r="J43" s="210"/>
      <c r="K43" s="209" t="s">
        <v>2</v>
      </c>
      <c r="L43" s="211">
        <v>5</v>
      </c>
      <c r="M43" s="212" t="s">
        <v>261</v>
      </c>
      <c r="N43" s="213">
        <f>H43*L43</f>
        <v>1000000</v>
      </c>
    </row>
    <row r="44" spans="1:14" ht="12.95" customHeight="1">
      <c r="A44" s="301"/>
      <c r="B44" s="300"/>
      <c r="C44" s="281"/>
      <c r="D44" s="300"/>
      <c r="E44" s="300"/>
      <c r="F44" s="206" t="s">
        <v>262</v>
      </c>
      <c r="G44" s="207"/>
      <c r="H44" s="208">
        <v>25000</v>
      </c>
      <c r="I44" s="209" t="s">
        <v>2</v>
      </c>
      <c r="J44" s="214">
        <v>80</v>
      </c>
      <c r="K44" s="209" t="s">
        <v>2</v>
      </c>
      <c r="L44" s="211">
        <v>5</v>
      </c>
      <c r="M44" s="212" t="s">
        <v>261</v>
      </c>
      <c r="N44" s="213">
        <f t="shared" ref="N44:N48" si="7">H44*J44*L44</f>
        <v>10000000</v>
      </c>
    </row>
    <row r="45" spans="1:14" ht="12.95" customHeight="1">
      <c r="A45" s="301"/>
      <c r="B45" s="300"/>
      <c r="C45" s="281"/>
      <c r="D45" s="300"/>
      <c r="E45" s="300"/>
      <c r="F45" s="206" t="s">
        <v>263</v>
      </c>
      <c r="G45" s="207"/>
      <c r="H45" s="208">
        <v>100000</v>
      </c>
      <c r="I45" s="209" t="s">
        <v>2</v>
      </c>
      <c r="J45" s="214">
        <v>40</v>
      </c>
      <c r="K45" s="209" t="s">
        <v>2</v>
      </c>
      <c r="L45" s="211">
        <v>5</v>
      </c>
      <c r="M45" s="212" t="s">
        <v>261</v>
      </c>
      <c r="N45" s="213">
        <f t="shared" si="7"/>
        <v>20000000</v>
      </c>
    </row>
    <row r="46" spans="1:14" ht="12.95" customHeight="1">
      <c r="A46" s="301"/>
      <c r="B46" s="300"/>
      <c r="C46" s="281"/>
      <c r="D46" s="300"/>
      <c r="E46" s="300"/>
      <c r="F46" s="22" t="s">
        <v>75</v>
      </c>
      <c r="G46" s="22"/>
      <c r="H46" s="36">
        <v>800000</v>
      </c>
      <c r="I46" s="168" t="s">
        <v>2</v>
      </c>
      <c r="J46" s="37"/>
      <c r="K46" s="168" t="s">
        <v>2</v>
      </c>
      <c r="L46" s="50">
        <v>50</v>
      </c>
      <c r="M46" s="39" t="s">
        <v>52</v>
      </c>
      <c r="N46" s="112">
        <f>H46*L46</f>
        <v>40000000</v>
      </c>
    </row>
    <row r="47" spans="1:14" ht="12.95" customHeight="1">
      <c r="A47" s="301"/>
      <c r="B47" s="300"/>
      <c r="C47" s="281"/>
      <c r="D47" s="300"/>
      <c r="E47" s="300"/>
      <c r="F47" s="22" t="s">
        <v>76</v>
      </c>
      <c r="G47" s="22"/>
      <c r="H47" s="36"/>
      <c r="I47" s="168"/>
      <c r="J47" s="24"/>
      <c r="K47" s="24"/>
      <c r="L47" s="24"/>
      <c r="M47" s="22"/>
      <c r="N47" s="112">
        <f>SUM(N48:N53)</f>
        <v>13650000</v>
      </c>
    </row>
    <row r="48" spans="1:14" ht="12.95" customHeight="1">
      <c r="A48" s="301"/>
      <c r="B48" s="300"/>
      <c r="C48" s="281"/>
      <c r="D48" s="300"/>
      <c r="E48" s="300"/>
      <c r="F48" s="206" t="s">
        <v>264</v>
      </c>
      <c r="G48" s="207"/>
      <c r="H48" s="208">
        <v>200000</v>
      </c>
      <c r="I48" s="209" t="s">
        <v>2</v>
      </c>
      <c r="J48" s="214">
        <v>3</v>
      </c>
      <c r="K48" s="209" t="s">
        <v>2</v>
      </c>
      <c r="L48" s="211">
        <v>1</v>
      </c>
      <c r="M48" s="212" t="s">
        <v>261</v>
      </c>
      <c r="N48" s="213">
        <f t="shared" si="7"/>
        <v>600000</v>
      </c>
    </row>
    <row r="49" spans="1:14" ht="12.95" customHeight="1">
      <c r="A49" s="301"/>
      <c r="B49" s="300"/>
      <c r="C49" s="281"/>
      <c r="D49" s="300"/>
      <c r="E49" s="300"/>
      <c r="F49" s="206" t="s">
        <v>265</v>
      </c>
      <c r="G49" s="207"/>
      <c r="H49" s="208">
        <v>3300000</v>
      </c>
      <c r="I49" s="209"/>
      <c r="J49" s="214"/>
      <c r="K49" s="209" t="s">
        <v>2</v>
      </c>
      <c r="L49" s="211">
        <v>1</v>
      </c>
      <c r="M49" s="212" t="s">
        <v>261</v>
      </c>
      <c r="N49" s="213">
        <f>H49*L49</f>
        <v>3300000</v>
      </c>
    </row>
    <row r="50" spans="1:14" ht="12.95" customHeight="1">
      <c r="A50" s="301"/>
      <c r="B50" s="300"/>
      <c r="C50" s="281"/>
      <c r="D50" s="300"/>
      <c r="E50" s="300"/>
      <c r="F50" s="206" t="s">
        <v>266</v>
      </c>
      <c r="G50" s="207"/>
      <c r="H50" s="208">
        <v>1657540</v>
      </c>
      <c r="I50" s="209"/>
      <c r="J50" s="214"/>
      <c r="K50" s="209" t="s">
        <v>2</v>
      </c>
      <c r="L50" s="211">
        <v>1</v>
      </c>
      <c r="M50" s="212" t="s">
        <v>261</v>
      </c>
      <c r="N50" s="213">
        <f>H50*L50</f>
        <v>1657540</v>
      </c>
    </row>
    <row r="51" spans="1:14" ht="12.95" customHeight="1">
      <c r="A51" s="301"/>
      <c r="B51" s="300"/>
      <c r="C51" s="281"/>
      <c r="D51" s="300"/>
      <c r="E51" s="300"/>
      <c r="F51" s="206" t="s">
        <v>267</v>
      </c>
      <c r="G51" s="207"/>
      <c r="H51" s="208">
        <v>300000</v>
      </c>
      <c r="I51" s="209" t="s">
        <v>2</v>
      </c>
      <c r="J51" s="214">
        <v>3</v>
      </c>
      <c r="K51" s="209" t="s">
        <v>2</v>
      </c>
      <c r="L51" s="211">
        <v>1</v>
      </c>
      <c r="M51" s="212" t="s">
        <v>261</v>
      </c>
      <c r="N51" s="213">
        <f t="shared" ref="N51" si="8">H51*J51*L51</f>
        <v>900000</v>
      </c>
    </row>
    <row r="52" spans="1:14" ht="12.95" customHeight="1">
      <c r="A52" s="301"/>
      <c r="B52" s="300"/>
      <c r="C52" s="281"/>
      <c r="D52" s="300"/>
      <c r="E52" s="300"/>
      <c r="F52" s="206" t="s">
        <v>268</v>
      </c>
      <c r="G52" s="207"/>
      <c r="H52" s="208">
        <v>150000</v>
      </c>
      <c r="I52" s="209"/>
      <c r="J52" s="214"/>
      <c r="K52" s="209" t="s">
        <v>2</v>
      </c>
      <c r="L52" s="215">
        <v>17</v>
      </c>
      <c r="M52" s="212" t="s">
        <v>261</v>
      </c>
      <c r="N52" s="213">
        <f>H52*L52</f>
        <v>2550000</v>
      </c>
    </row>
    <row r="53" spans="1:14" ht="12.95" customHeight="1">
      <c r="A53" s="301"/>
      <c r="B53" s="300"/>
      <c r="C53" s="281"/>
      <c r="D53" s="300"/>
      <c r="E53" s="300"/>
      <c r="F53" s="206" t="s">
        <v>269</v>
      </c>
      <c r="G53" s="207"/>
      <c r="H53" s="208">
        <v>928492</v>
      </c>
      <c r="I53" s="209"/>
      <c r="J53" s="214"/>
      <c r="K53" s="209" t="s">
        <v>2</v>
      </c>
      <c r="L53" s="211">
        <v>5</v>
      </c>
      <c r="M53" s="212" t="s">
        <v>261</v>
      </c>
      <c r="N53" s="213">
        <f>H53*L53</f>
        <v>4642460</v>
      </c>
    </row>
    <row r="54" spans="1:14" ht="12.95" customHeight="1">
      <c r="A54" s="301"/>
      <c r="B54" s="300"/>
      <c r="C54" s="281"/>
      <c r="D54" s="300"/>
      <c r="E54" s="300"/>
      <c r="F54" s="77"/>
      <c r="G54" s="77"/>
      <c r="H54" s="40"/>
      <c r="I54" s="41"/>
      <c r="J54" s="45"/>
      <c r="K54" s="45"/>
      <c r="L54" s="44" t="s">
        <v>53</v>
      </c>
      <c r="M54" s="43"/>
      <c r="N54" s="113">
        <f>N37+N42+N46+N47</f>
        <v>186150000</v>
      </c>
    </row>
    <row r="55" spans="1:14" ht="12.95" customHeight="1">
      <c r="A55" s="301"/>
      <c r="B55" s="31" t="s">
        <v>77</v>
      </c>
      <c r="C55" s="158"/>
      <c r="D55" s="31"/>
      <c r="E55" s="76">
        <f>SUM(E56:E101)</f>
        <v>150075500</v>
      </c>
      <c r="F55" s="74"/>
      <c r="G55" s="75"/>
      <c r="H55" s="32"/>
      <c r="I55" s="33"/>
      <c r="J55" s="169"/>
      <c r="K55" s="169"/>
      <c r="L55" s="169"/>
      <c r="M55" s="75"/>
      <c r="N55" s="111">
        <f>N58+N76+N80+N95+N98+N101</f>
        <v>150075500</v>
      </c>
    </row>
    <row r="56" spans="1:14" ht="12.95" customHeight="1">
      <c r="A56" s="301"/>
      <c r="B56" s="300"/>
      <c r="C56" s="281" t="s">
        <v>78</v>
      </c>
      <c r="D56" s="300"/>
      <c r="E56" s="299">
        <f>N58</f>
        <v>29600000</v>
      </c>
      <c r="F56" s="19" t="s">
        <v>79</v>
      </c>
      <c r="G56" s="19"/>
      <c r="H56" s="46">
        <v>800000</v>
      </c>
      <c r="I56" s="53"/>
      <c r="J56" s="51"/>
      <c r="K56" s="168" t="s">
        <v>2</v>
      </c>
      <c r="L56" s="52">
        <v>12</v>
      </c>
      <c r="M56" s="47" t="s">
        <v>52</v>
      </c>
      <c r="N56" s="112">
        <f>H56*L56</f>
        <v>9600000</v>
      </c>
    </row>
    <row r="57" spans="1:14" ht="12.95" customHeight="1">
      <c r="A57" s="301"/>
      <c r="B57" s="300"/>
      <c r="C57" s="281"/>
      <c r="D57" s="300"/>
      <c r="E57" s="300"/>
      <c r="F57" s="22" t="s">
        <v>80</v>
      </c>
      <c r="G57" s="22"/>
      <c r="H57" s="36">
        <v>4000000</v>
      </c>
      <c r="I57" s="168"/>
      <c r="J57" s="37"/>
      <c r="K57" s="168" t="s">
        <v>2</v>
      </c>
      <c r="L57" s="50">
        <v>5</v>
      </c>
      <c r="M57" s="39" t="s">
        <v>52</v>
      </c>
      <c r="N57" s="112">
        <f>H57*L57</f>
        <v>20000000</v>
      </c>
    </row>
    <row r="58" spans="1:14" ht="12.95" customHeight="1">
      <c r="A58" s="301"/>
      <c r="B58" s="300"/>
      <c r="C58" s="281"/>
      <c r="D58" s="300"/>
      <c r="E58" s="300"/>
      <c r="F58" s="77"/>
      <c r="G58" s="77"/>
      <c r="H58" s="40"/>
      <c r="I58" s="41"/>
      <c r="J58" s="45"/>
      <c r="K58" s="45"/>
      <c r="L58" s="44" t="s">
        <v>53</v>
      </c>
      <c r="M58" s="43"/>
      <c r="N58" s="113">
        <f>SUM(N56:N57)</f>
        <v>29600000</v>
      </c>
    </row>
    <row r="59" spans="1:14" ht="12.95" customHeight="1">
      <c r="A59" s="301"/>
      <c r="B59" s="300"/>
      <c r="C59" s="281" t="s">
        <v>81</v>
      </c>
      <c r="D59" s="300"/>
      <c r="E59" s="299">
        <f>N76</f>
        <v>58484000</v>
      </c>
      <c r="F59" s="19" t="s">
        <v>82</v>
      </c>
      <c r="G59" s="19"/>
      <c r="H59" s="46">
        <v>300000</v>
      </c>
      <c r="I59" s="53"/>
      <c r="J59" s="51"/>
      <c r="K59" s="168" t="s">
        <v>2</v>
      </c>
      <c r="L59" s="52">
        <v>12</v>
      </c>
      <c r="M59" s="47" t="s">
        <v>52</v>
      </c>
      <c r="N59" s="112">
        <f>H59*L59</f>
        <v>3600000</v>
      </c>
    </row>
    <row r="60" spans="1:14" ht="12.95" customHeight="1">
      <c r="A60" s="301"/>
      <c r="B60" s="300"/>
      <c r="C60" s="281"/>
      <c r="D60" s="300"/>
      <c r="E60" s="300"/>
      <c r="F60" s="22" t="s">
        <v>83</v>
      </c>
      <c r="G60" s="22"/>
      <c r="H60" s="36">
        <v>150000</v>
      </c>
      <c r="I60" s="168"/>
      <c r="J60" s="37"/>
      <c r="K60" s="168" t="s">
        <v>2</v>
      </c>
      <c r="L60" s="38">
        <v>12</v>
      </c>
      <c r="M60" s="39" t="s">
        <v>52</v>
      </c>
      <c r="N60" s="112">
        <f t="shared" ref="N60:N75" si="9">H60*L60</f>
        <v>1800000</v>
      </c>
    </row>
    <row r="61" spans="1:14" ht="12.95" customHeight="1">
      <c r="A61" s="301"/>
      <c r="B61" s="300"/>
      <c r="C61" s="281"/>
      <c r="D61" s="300"/>
      <c r="E61" s="300"/>
      <c r="F61" s="22" t="s">
        <v>84</v>
      </c>
      <c r="G61" s="22"/>
      <c r="H61" s="36">
        <v>200000</v>
      </c>
      <c r="I61" s="168"/>
      <c r="J61" s="37"/>
      <c r="K61" s="168" t="s">
        <v>2</v>
      </c>
      <c r="L61" s="38">
        <v>12</v>
      </c>
      <c r="M61" s="39" t="s">
        <v>52</v>
      </c>
      <c r="N61" s="112">
        <f t="shared" si="9"/>
        <v>2400000</v>
      </c>
    </row>
    <row r="62" spans="1:14" ht="12.95" customHeight="1">
      <c r="A62" s="301"/>
      <c r="B62" s="300"/>
      <c r="C62" s="281"/>
      <c r="D62" s="300"/>
      <c r="E62" s="300"/>
      <c r="F62" s="22" t="s">
        <v>85</v>
      </c>
      <c r="G62" s="22"/>
      <c r="H62" s="36">
        <v>300000</v>
      </c>
      <c r="I62" s="168"/>
      <c r="J62" s="50"/>
      <c r="K62" s="168" t="s">
        <v>2</v>
      </c>
      <c r="L62" s="38">
        <v>12</v>
      </c>
      <c r="M62" s="39" t="s">
        <v>52</v>
      </c>
      <c r="N62" s="112">
        <f t="shared" si="9"/>
        <v>3600000</v>
      </c>
    </row>
    <row r="63" spans="1:14" ht="12.95" customHeight="1">
      <c r="A63" s="301"/>
      <c r="B63" s="300"/>
      <c r="C63" s="281"/>
      <c r="D63" s="300"/>
      <c r="E63" s="300"/>
      <c r="F63" s="22" t="s">
        <v>86</v>
      </c>
      <c r="G63" s="22"/>
      <c r="H63" s="36">
        <v>45000</v>
      </c>
      <c r="I63" s="168"/>
      <c r="J63" s="37"/>
      <c r="K63" s="168" t="s">
        <v>2</v>
      </c>
      <c r="L63" s="38">
        <v>12</v>
      </c>
      <c r="M63" s="39" t="s">
        <v>52</v>
      </c>
      <c r="N63" s="112">
        <f t="shared" si="9"/>
        <v>540000</v>
      </c>
    </row>
    <row r="64" spans="1:14" ht="12.95" customHeight="1">
      <c r="A64" s="301"/>
      <c r="B64" s="300"/>
      <c r="C64" s="281"/>
      <c r="D64" s="300"/>
      <c r="E64" s="300"/>
      <c r="F64" s="22" t="s">
        <v>87</v>
      </c>
      <c r="G64" s="22"/>
      <c r="H64" s="36">
        <v>220000</v>
      </c>
      <c r="I64" s="168"/>
      <c r="J64" s="37"/>
      <c r="K64" s="168" t="s">
        <v>2</v>
      </c>
      <c r="L64" s="38">
        <v>12</v>
      </c>
      <c r="M64" s="39" t="s">
        <v>52</v>
      </c>
      <c r="N64" s="112">
        <f t="shared" si="9"/>
        <v>2640000</v>
      </c>
    </row>
    <row r="65" spans="1:14" ht="12.95" customHeight="1">
      <c r="A65" s="301"/>
      <c r="B65" s="300"/>
      <c r="C65" s="281"/>
      <c r="D65" s="300"/>
      <c r="E65" s="300"/>
      <c r="F65" s="22" t="s">
        <v>88</v>
      </c>
      <c r="G65" s="22"/>
      <c r="H65" s="36">
        <v>100000</v>
      </c>
      <c r="I65" s="168"/>
      <c r="J65" s="37"/>
      <c r="K65" s="168" t="s">
        <v>2</v>
      </c>
      <c r="L65" s="38">
        <v>12</v>
      </c>
      <c r="M65" s="39" t="s">
        <v>52</v>
      </c>
      <c r="N65" s="112">
        <f t="shared" si="9"/>
        <v>1200000</v>
      </c>
    </row>
    <row r="66" spans="1:14" ht="12.95" customHeight="1">
      <c r="A66" s="301"/>
      <c r="B66" s="300"/>
      <c r="C66" s="281"/>
      <c r="D66" s="300"/>
      <c r="E66" s="300"/>
      <c r="F66" s="22" t="s">
        <v>89</v>
      </c>
      <c r="G66" s="22"/>
      <c r="H66" s="36">
        <v>770000</v>
      </c>
      <c r="I66" s="168"/>
      <c r="J66" s="37"/>
      <c r="K66" s="168" t="s">
        <v>2</v>
      </c>
      <c r="L66" s="38">
        <v>12</v>
      </c>
      <c r="M66" s="39" t="s">
        <v>52</v>
      </c>
      <c r="N66" s="112">
        <f t="shared" si="9"/>
        <v>9240000</v>
      </c>
    </row>
    <row r="67" spans="1:14" ht="12.95" customHeight="1">
      <c r="A67" s="301"/>
      <c r="B67" s="300"/>
      <c r="C67" s="281"/>
      <c r="D67" s="300"/>
      <c r="E67" s="300"/>
      <c r="F67" s="22" t="s">
        <v>90</v>
      </c>
      <c r="G67" s="22"/>
      <c r="H67" s="36">
        <v>22000</v>
      </c>
      <c r="I67" s="168"/>
      <c r="J67" s="37"/>
      <c r="K67" s="168" t="s">
        <v>2</v>
      </c>
      <c r="L67" s="50">
        <v>12</v>
      </c>
      <c r="M67" s="39" t="s">
        <v>52</v>
      </c>
      <c r="N67" s="112">
        <f t="shared" si="9"/>
        <v>264000</v>
      </c>
    </row>
    <row r="68" spans="1:14" ht="12.95" customHeight="1">
      <c r="A68" s="301"/>
      <c r="B68" s="300"/>
      <c r="C68" s="281"/>
      <c r="D68" s="300"/>
      <c r="E68" s="300"/>
      <c r="F68" s="22" t="s">
        <v>91</v>
      </c>
      <c r="G68" s="22"/>
      <c r="H68" s="36">
        <v>3300000</v>
      </c>
      <c r="I68" s="168"/>
      <c r="J68" s="37"/>
      <c r="K68" s="168" t="s">
        <v>2</v>
      </c>
      <c r="L68" s="50">
        <v>1</v>
      </c>
      <c r="M68" s="39" t="s">
        <v>52</v>
      </c>
      <c r="N68" s="112">
        <f t="shared" si="9"/>
        <v>3300000</v>
      </c>
    </row>
    <row r="69" spans="1:14" ht="12.95" customHeight="1">
      <c r="A69" s="301"/>
      <c r="B69" s="300"/>
      <c r="C69" s="281"/>
      <c r="D69" s="300"/>
      <c r="E69" s="300"/>
      <c r="F69" s="22" t="s">
        <v>92</v>
      </c>
      <c r="G69" s="22"/>
      <c r="H69" s="36">
        <v>1700000</v>
      </c>
      <c r="I69" s="168"/>
      <c r="J69" s="37"/>
      <c r="K69" s="168" t="s">
        <v>2</v>
      </c>
      <c r="L69" s="50">
        <v>1</v>
      </c>
      <c r="M69" s="39" t="s">
        <v>52</v>
      </c>
      <c r="N69" s="112">
        <f t="shared" si="9"/>
        <v>1700000</v>
      </c>
    </row>
    <row r="70" spans="1:14" ht="12.95" customHeight="1">
      <c r="A70" s="301"/>
      <c r="B70" s="300"/>
      <c r="C70" s="281"/>
      <c r="D70" s="300"/>
      <c r="E70" s="300"/>
      <c r="F70" s="22" t="s">
        <v>93</v>
      </c>
      <c r="G70" s="22"/>
      <c r="H70" s="36">
        <v>100000</v>
      </c>
      <c r="I70" s="168"/>
      <c r="J70" s="37"/>
      <c r="K70" s="168" t="s">
        <v>2</v>
      </c>
      <c r="L70" s="50">
        <v>3</v>
      </c>
      <c r="M70" s="39" t="s">
        <v>52</v>
      </c>
      <c r="N70" s="112">
        <f t="shared" si="9"/>
        <v>300000</v>
      </c>
    </row>
    <row r="71" spans="1:14" ht="12.95" customHeight="1">
      <c r="A71" s="301"/>
      <c r="B71" s="300"/>
      <c r="C71" s="281"/>
      <c r="D71" s="300"/>
      <c r="E71" s="300"/>
      <c r="F71" s="22" t="s">
        <v>94</v>
      </c>
      <c r="G71" s="22"/>
      <c r="H71" s="36">
        <v>5000000</v>
      </c>
      <c r="I71" s="168"/>
      <c r="J71" s="37"/>
      <c r="K71" s="168" t="s">
        <v>2</v>
      </c>
      <c r="L71" s="50">
        <v>3</v>
      </c>
      <c r="M71" s="39" t="s">
        <v>52</v>
      </c>
      <c r="N71" s="112">
        <f t="shared" si="9"/>
        <v>15000000</v>
      </c>
    </row>
    <row r="72" spans="1:14" ht="12.95" customHeight="1">
      <c r="A72" s="301"/>
      <c r="B72" s="300"/>
      <c r="C72" s="281"/>
      <c r="D72" s="300"/>
      <c r="E72" s="300"/>
      <c r="F72" s="22" t="s">
        <v>95</v>
      </c>
      <c r="G72" s="22"/>
      <c r="H72" s="36">
        <v>125000</v>
      </c>
      <c r="I72" s="168"/>
      <c r="J72" s="37"/>
      <c r="K72" s="168" t="s">
        <v>2</v>
      </c>
      <c r="L72" s="38">
        <v>12</v>
      </c>
      <c r="M72" s="39" t="s">
        <v>52</v>
      </c>
      <c r="N72" s="112">
        <f t="shared" si="9"/>
        <v>1500000</v>
      </c>
    </row>
    <row r="73" spans="1:14" ht="12.95" customHeight="1">
      <c r="A73" s="301"/>
      <c r="B73" s="300"/>
      <c r="C73" s="281"/>
      <c r="D73" s="300"/>
      <c r="E73" s="300"/>
      <c r="F73" s="22" t="s">
        <v>281</v>
      </c>
      <c r="G73" s="22"/>
      <c r="H73" s="36">
        <v>150000</v>
      </c>
      <c r="I73" s="168"/>
      <c r="J73" s="37"/>
      <c r="K73" s="168" t="s">
        <v>2</v>
      </c>
      <c r="L73" s="38">
        <v>12</v>
      </c>
      <c r="M73" s="39" t="s">
        <v>52</v>
      </c>
      <c r="N73" s="112">
        <f t="shared" si="9"/>
        <v>1800000</v>
      </c>
    </row>
    <row r="74" spans="1:14" ht="12.95" customHeight="1">
      <c r="A74" s="301"/>
      <c r="B74" s="300"/>
      <c r="C74" s="281"/>
      <c r="D74" s="300"/>
      <c r="E74" s="300"/>
      <c r="F74" s="22" t="s">
        <v>96</v>
      </c>
      <c r="G74" s="22"/>
      <c r="H74" s="36">
        <v>550000</v>
      </c>
      <c r="I74" s="168"/>
      <c r="J74" s="37"/>
      <c r="K74" s="168" t="s">
        <v>2</v>
      </c>
      <c r="L74" s="38">
        <v>12</v>
      </c>
      <c r="M74" s="39" t="s">
        <v>52</v>
      </c>
      <c r="N74" s="112">
        <f t="shared" si="9"/>
        <v>6600000</v>
      </c>
    </row>
    <row r="75" spans="1:14" ht="12.95" customHeight="1">
      <c r="A75" s="301"/>
      <c r="B75" s="300"/>
      <c r="C75" s="281"/>
      <c r="D75" s="300"/>
      <c r="E75" s="300"/>
      <c r="F75" s="22" t="s">
        <v>97</v>
      </c>
      <c r="G75" s="22"/>
      <c r="H75" s="36">
        <v>250000</v>
      </c>
      <c r="I75" s="168"/>
      <c r="J75" s="37"/>
      <c r="K75" s="168" t="s">
        <v>2</v>
      </c>
      <c r="L75" s="38">
        <v>12</v>
      </c>
      <c r="M75" s="39" t="s">
        <v>52</v>
      </c>
      <c r="N75" s="112">
        <f t="shared" si="9"/>
        <v>3000000</v>
      </c>
    </row>
    <row r="76" spans="1:14" ht="12.75" customHeight="1">
      <c r="A76" s="301"/>
      <c r="B76" s="300"/>
      <c r="C76" s="281"/>
      <c r="D76" s="300"/>
      <c r="E76" s="300"/>
      <c r="F76" s="77"/>
      <c r="G76" s="77"/>
      <c r="H76" s="40"/>
      <c r="I76" s="41"/>
      <c r="J76" s="45"/>
      <c r="K76" s="45"/>
      <c r="L76" s="44" t="s">
        <v>53</v>
      </c>
      <c r="M76" s="43"/>
      <c r="N76" s="113">
        <f>SUM(N59:N75)</f>
        <v>58484000</v>
      </c>
    </row>
    <row r="77" spans="1:14" ht="12.95" customHeight="1">
      <c r="A77" s="301"/>
      <c r="B77" s="300"/>
      <c r="C77" s="281" t="s">
        <v>98</v>
      </c>
      <c r="D77" s="300"/>
      <c r="E77" s="299">
        <f>N80</f>
        <v>12120000</v>
      </c>
      <c r="F77" s="19" t="s">
        <v>99</v>
      </c>
      <c r="G77" s="19"/>
      <c r="H77" s="36">
        <v>550000</v>
      </c>
      <c r="I77" s="168"/>
      <c r="J77" s="37"/>
      <c r="K77" s="168" t="s">
        <v>2</v>
      </c>
      <c r="L77" s="38">
        <v>12</v>
      </c>
      <c r="M77" s="39" t="s">
        <v>52</v>
      </c>
      <c r="N77" s="112">
        <f>H77*L77</f>
        <v>6600000</v>
      </c>
    </row>
    <row r="78" spans="1:14" ht="12.95" customHeight="1">
      <c r="A78" s="301"/>
      <c r="B78" s="300"/>
      <c r="C78" s="281"/>
      <c r="D78" s="300"/>
      <c r="E78" s="300"/>
      <c r="F78" s="22" t="s">
        <v>100</v>
      </c>
      <c r="G78" s="22"/>
      <c r="H78" s="36">
        <v>400000</v>
      </c>
      <c r="I78" s="168"/>
      <c r="J78" s="37"/>
      <c r="K78" s="168" t="s">
        <v>2</v>
      </c>
      <c r="L78" s="38">
        <v>12</v>
      </c>
      <c r="M78" s="39" t="s">
        <v>52</v>
      </c>
      <c r="N78" s="112">
        <f t="shared" ref="N78:N79" si="10">H78*L78</f>
        <v>4800000</v>
      </c>
    </row>
    <row r="79" spans="1:14" ht="12.95" customHeight="1">
      <c r="A79" s="301"/>
      <c r="B79" s="300"/>
      <c r="C79" s="281"/>
      <c r="D79" s="300"/>
      <c r="E79" s="300"/>
      <c r="F79" s="22" t="s">
        <v>101</v>
      </c>
      <c r="G79" s="22"/>
      <c r="H79" s="36">
        <v>60000</v>
      </c>
      <c r="I79" s="168"/>
      <c r="J79" s="37"/>
      <c r="K79" s="168" t="s">
        <v>2</v>
      </c>
      <c r="L79" s="38">
        <v>12</v>
      </c>
      <c r="M79" s="39" t="s">
        <v>52</v>
      </c>
      <c r="N79" s="112">
        <f t="shared" si="10"/>
        <v>720000</v>
      </c>
    </row>
    <row r="80" spans="1:14" ht="12.95" customHeight="1">
      <c r="A80" s="301"/>
      <c r="B80" s="300"/>
      <c r="C80" s="281"/>
      <c r="D80" s="300"/>
      <c r="E80" s="300"/>
      <c r="F80" s="77"/>
      <c r="G80" s="77"/>
      <c r="H80" s="40"/>
      <c r="I80" s="41"/>
      <c r="J80" s="45"/>
      <c r="K80" s="45"/>
      <c r="L80" s="44" t="s">
        <v>53</v>
      </c>
      <c r="M80" s="43"/>
      <c r="N80" s="113">
        <f>SUM(N77:N79)</f>
        <v>12120000</v>
      </c>
    </row>
    <row r="81" spans="1:14" ht="12.95" customHeight="1">
      <c r="A81" s="301"/>
      <c r="B81" s="300"/>
      <c r="C81" s="281" t="s">
        <v>102</v>
      </c>
      <c r="D81" s="300"/>
      <c r="E81" s="299">
        <f>N95</f>
        <v>15311500</v>
      </c>
      <c r="F81" s="19" t="s">
        <v>103</v>
      </c>
      <c r="G81" s="19"/>
      <c r="H81" s="46">
        <v>210000</v>
      </c>
      <c r="I81" s="53"/>
      <c r="J81" s="51"/>
      <c r="K81" s="168" t="s">
        <v>2</v>
      </c>
      <c r="L81" s="55">
        <v>2</v>
      </c>
      <c r="M81" s="47" t="s">
        <v>52</v>
      </c>
      <c r="N81" s="112">
        <f>H81*L81</f>
        <v>420000</v>
      </c>
    </row>
    <row r="82" spans="1:14" ht="12.95" customHeight="1">
      <c r="A82" s="301"/>
      <c r="B82" s="300"/>
      <c r="C82" s="281"/>
      <c r="D82" s="300"/>
      <c r="E82" s="300"/>
      <c r="F82" s="22" t="s">
        <v>104</v>
      </c>
      <c r="G82" s="22"/>
      <c r="H82" s="36">
        <v>100000</v>
      </c>
      <c r="I82" s="168"/>
      <c r="J82" s="37"/>
      <c r="K82" s="168" t="s">
        <v>2</v>
      </c>
      <c r="L82" s="56">
        <v>4</v>
      </c>
      <c r="M82" s="39" t="s">
        <v>52</v>
      </c>
      <c r="N82" s="112">
        <f t="shared" ref="N82:N100" si="11">H82*L82</f>
        <v>400000</v>
      </c>
    </row>
    <row r="83" spans="1:14" ht="12.75" customHeight="1">
      <c r="A83" s="301"/>
      <c r="B83" s="300"/>
      <c r="C83" s="281"/>
      <c r="D83" s="300"/>
      <c r="E83" s="300"/>
      <c r="F83" s="22" t="s">
        <v>105</v>
      </c>
      <c r="G83" s="22"/>
      <c r="H83" s="36">
        <v>600000</v>
      </c>
      <c r="I83" s="168"/>
      <c r="J83" s="37"/>
      <c r="K83" s="168" t="s">
        <v>2</v>
      </c>
      <c r="L83" s="56">
        <v>4</v>
      </c>
      <c r="M83" s="39" t="s">
        <v>52</v>
      </c>
      <c r="N83" s="112">
        <f t="shared" si="11"/>
        <v>2400000</v>
      </c>
    </row>
    <row r="84" spans="1:14" ht="12.75" customHeight="1">
      <c r="A84" s="301"/>
      <c r="B84" s="300"/>
      <c r="C84" s="281"/>
      <c r="D84" s="300"/>
      <c r="E84" s="300"/>
      <c r="F84" s="22" t="s">
        <v>233</v>
      </c>
      <c r="G84" s="22"/>
      <c r="H84" s="36">
        <v>24300</v>
      </c>
      <c r="I84" s="168"/>
      <c r="J84" s="37"/>
      <c r="K84" s="168" t="s">
        <v>2</v>
      </c>
      <c r="L84" s="187">
        <v>5</v>
      </c>
      <c r="M84" s="39" t="s">
        <v>52</v>
      </c>
      <c r="N84" s="112">
        <f t="shared" si="11"/>
        <v>121500</v>
      </c>
    </row>
    <row r="85" spans="1:14" ht="12.95" customHeight="1">
      <c r="A85" s="301"/>
      <c r="B85" s="300"/>
      <c r="C85" s="281"/>
      <c r="D85" s="300"/>
      <c r="E85" s="300"/>
      <c r="F85" s="22" t="s">
        <v>106</v>
      </c>
      <c r="G85" s="22"/>
      <c r="H85" s="36">
        <v>150000</v>
      </c>
      <c r="I85" s="168"/>
      <c r="J85" s="37"/>
      <c r="K85" s="168" t="s">
        <v>2</v>
      </c>
      <c r="L85" s="50">
        <v>3</v>
      </c>
      <c r="M85" s="39" t="s">
        <v>52</v>
      </c>
      <c r="N85" s="112">
        <f t="shared" si="11"/>
        <v>450000</v>
      </c>
    </row>
    <row r="86" spans="1:14" ht="12.95" customHeight="1">
      <c r="A86" s="301"/>
      <c r="B86" s="300"/>
      <c r="C86" s="281"/>
      <c r="D86" s="300"/>
      <c r="E86" s="300"/>
      <c r="F86" s="22" t="s">
        <v>107</v>
      </c>
      <c r="G86" s="22"/>
      <c r="H86" s="36">
        <v>3300000</v>
      </c>
      <c r="I86" s="168"/>
      <c r="J86" s="37"/>
      <c r="K86" s="168" t="s">
        <v>2</v>
      </c>
      <c r="L86" s="50">
        <v>2</v>
      </c>
      <c r="M86" s="39" t="s">
        <v>52</v>
      </c>
      <c r="N86" s="112">
        <f t="shared" si="11"/>
        <v>6600000</v>
      </c>
    </row>
    <row r="87" spans="1:14" ht="12.95" customHeight="1">
      <c r="A87" s="301"/>
      <c r="B87" s="300"/>
      <c r="C87" s="281"/>
      <c r="D87" s="300"/>
      <c r="E87" s="300"/>
      <c r="F87" s="22" t="s">
        <v>108</v>
      </c>
      <c r="G87" s="22"/>
      <c r="H87" s="36">
        <v>500000</v>
      </c>
      <c r="I87" s="168"/>
      <c r="J87" s="37"/>
      <c r="K87" s="168" t="s">
        <v>2</v>
      </c>
      <c r="L87" s="50">
        <v>2</v>
      </c>
      <c r="M87" s="39" t="s">
        <v>52</v>
      </c>
      <c r="N87" s="112">
        <f t="shared" si="11"/>
        <v>1000000</v>
      </c>
    </row>
    <row r="88" spans="1:14" ht="12.95" customHeight="1">
      <c r="A88" s="301"/>
      <c r="B88" s="300"/>
      <c r="C88" s="281"/>
      <c r="D88" s="300"/>
      <c r="E88" s="300"/>
      <c r="F88" s="22" t="s">
        <v>109</v>
      </c>
      <c r="G88" s="22"/>
      <c r="H88" s="36">
        <v>100000</v>
      </c>
      <c r="I88" s="168"/>
      <c r="J88" s="37"/>
      <c r="K88" s="168" t="s">
        <v>2</v>
      </c>
      <c r="L88" s="50">
        <v>5</v>
      </c>
      <c r="M88" s="39" t="s">
        <v>52</v>
      </c>
      <c r="N88" s="112">
        <f t="shared" si="11"/>
        <v>500000</v>
      </c>
    </row>
    <row r="89" spans="1:14" ht="12.95" customHeight="1">
      <c r="A89" s="301"/>
      <c r="B89" s="300"/>
      <c r="C89" s="281"/>
      <c r="D89" s="300"/>
      <c r="E89" s="300"/>
      <c r="F89" s="22" t="s">
        <v>110</v>
      </c>
      <c r="G89" s="22"/>
      <c r="H89" s="36">
        <v>100000</v>
      </c>
      <c r="I89" s="168"/>
      <c r="J89" s="37"/>
      <c r="K89" s="168" t="s">
        <v>2</v>
      </c>
      <c r="L89" s="38">
        <v>12</v>
      </c>
      <c r="M89" s="39" t="s">
        <v>52</v>
      </c>
      <c r="N89" s="112">
        <f t="shared" si="11"/>
        <v>1200000</v>
      </c>
    </row>
    <row r="90" spans="1:14" ht="12.95" customHeight="1">
      <c r="A90" s="301"/>
      <c r="B90" s="300"/>
      <c r="C90" s="281"/>
      <c r="D90" s="300"/>
      <c r="E90" s="300"/>
      <c r="F90" s="22" t="s">
        <v>111</v>
      </c>
      <c r="G90" s="22"/>
      <c r="H90" s="36">
        <v>10000</v>
      </c>
      <c r="I90" s="168"/>
      <c r="J90" s="37"/>
      <c r="K90" s="168" t="s">
        <v>2</v>
      </c>
      <c r="L90" s="38">
        <v>12</v>
      </c>
      <c r="M90" s="39" t="s">
        <v>52</v>
      </c>
      <c r="N90" s="112">
        <f t="shared" si="11"/>
        <v>120000</v>
      </c>
    </row>
    <row r="91" spans="1:14" ht="12.95" customHeight="1">
      <c r="A91" s="301"/>
      <c r="B91" s="300"/>
      <c r="C91" s="281"/>
      <c r="D91" s="300"/>
      <c r="E91" s="300"/>
      <c r="F91" s="22" t="s">
        <v>112</v>
      </c>
      <c r="G91" s="22"/>
      <c r="H91" s="36">
        <v>25000</v>
      </c>
      <c r="I91" s="168"/>
      <c r="J91" s="37"/>
      <c r="K91" s="168" t="s">
        <v>2</v>
      </c>
      <c r="L91" s="38">
        <v>12</v>
      </c>
      <c r="M91" s="39" t="s">
        <v>52</v>
      </c>
      <c r="N91" s="112">
        <f t="shared" si="11"/>
        <v>300000</v>
      </c>
    </row>
    <row r="92" spans="1:14" ht="12.95" customHeight="1">
      <c r="A92" s="301"/>
      <c r="B92" s="300"/>
      <c r="C92" s="281"/>
      <c r="D92" s="300"/>
      <c r="E92" s="300"/>
      <c r="F92" s="22" t="s">
        <v>113</v>
      </c>
      <c r="G92" s="22"/>
      <c r="H92" s="36">
        <v>800000</v>
      </c>
      <c r="I92" s="168"/>
      <c r="J92" s="37"/>
      <c r="K92" s="168" t="s">
        <v>2</v>
      </c>
      <c r="L92" s="50">
        <v>1</v>
      </c>
      <c r="M92" s="39" t="s">
        <v>52</v>
      </c>
      <c r="N92" s="112">
        <f t="shared" si="11"/>
        <v>800000</v>
      </c>
    </row>
    <row r="93" spans="1:14" ht="12.95" customHeight="1">
      <c r="A93" s="301"/>
      <c r="B93" s="300"/>
      <c r="C93" s="281"/>
      <c r="D93" s="300"/>
      <c r="E93" s="300"/>
      <c r="F93" s="22" t="s">
        <v>114</v>
      </c>
      <c r="G93" s="22"/>
      <c r="H93" s="36">
        <v>300000</v>
      </c>
      <c r="I93" s="217"/>
      <c r="J93" s="37"/>
      <c r="K93" s="217" t="s">
        <v>2</v>
      </c>
      <c r="L93" s="50">
        <v>1</v>
      </c>
      <c r="M93" s="39" t="s">
        <v>52</v>
      </c>
      <c r="N93" s="112">
        <f t="shared" ref="N93" si="12">H93*L93</f>
        <v>300000</v>
      </c>
    </row>
    <row r="94" spans="1:14" ht="12.95" customHeight="1">
      <c r="A94" s="301"/>
      <c r="B94" s="300"/>
      <c r="C94" s="281"/>
      <c r="D94" s="300"/>
      <c r="E94" s="300"/>
      <c r="F94" s="22" t="s">
        <v>282</v>
      </c>
      <c r="G94" s="22"/>
      <c r="H94" s="36">
        <v>700000</v>
      </c>
      <c r="I94" s="168"/>
      <c r="J94" s="37"/>
      <c r="K94" s="168" t="s">
        <v>2</v>
      </c>
      <c r="L94" s="50">
        <v>1</v>
      </c>
      <c r="M94" s="39" t="s">
        <v>52</v>
      </c>
      <c r="N94" s="112">
        <f t="shared" si="11"/>
        <v>700000</v>
      </c>
    </row>
    <row r="95" spans="1:14" ht="12.95" customHeight="1">
      <c r="A95" s="301"/>
      <c r="B95" s="300"/>
      <c r="C95" s="281"/>
      <c r="D95" s="300"/>
      <c r="E95" s="300"/>
      <c r="F95" s="77"/>
      <c r="G95" s="77"/>
      <c r="H95" s="40"/>
      <c r="I95" s="41"/>
      <c r="J95" s="45"/>
      <c r="K95" s="45"/>
      <c r="L95" s="44" t="s">
        <v>53</v>
      </c>
      <c r="M95" s="43"/>
      <c r="N95" s="113">
        <f>SUM(N81:N94)</f>
        <v>15311500</v>
      </c>
    </row>
    <row r="96" spans="1:14" ht="12.95" customHeight="1">
      <c r="A96" s="301"/>
      <c r="B96" s="300"/>
      <c r="C96" s="281" t="s">
        <v>115</v>
      </c>
      <c r="D96" s="300"/>
      <c r="E96" s="299">
        <f>N98</f>
        <v>18960000</v>
      </c>
      <c r="F96" s="19" t="s">
        <v>116</v>
      </c>
      <c r="G96" s="19"/>
      <c r="H96" s="46">
        <v>1200000</v>
      </c>
      <c r="I96" s="53"/>
      <c r="J96" s="51"/>
      <c r="K96" s="168" t="s">
        <v>2</v>
      </c>
      <c r="L96" s="52">
        <v>12</v>
      </c>
      <c r="M96" s="47" t="s">
        <v>52</v>
      </c>
      <c r="N96" s="112">
        <f t="shared" si="11"/>
        <v>14400000</v>
      </c>
    </row>
    <row r="97" spans="1:15" ht="12.95" customHeight="1">
      <c r="A97" s="301"/>
      <c r="B97" s="300"/>
      <c r="C97" s="281"/>
      <c r="D97" s="300"/>
      <c r="E97" s="300"/>
      <c r="F97" s="22" t="s">
        <v>117</v>
      </c>
      <c r="G97" s="22"/>
      <c r="H97" s="36">
        <v>380000</v>
      </c>
      <c r="I97" s="168"/>
      <c r="J97" s="37"/>
      <c r="K97" s="168" t="s">
        <v>2</v>
      </c>
      <c r="L97" s="38">
        <v>12</v>
      </c>
      <c r="M97" s="39" t="s">
        <v>52</v>
      </c>
      <c r="N97" s="112">
        <f t="shared" si="11"/>
        <v>4560000</v>
      </c>
    </row>
    <row r="98" spans="1:15" ht="12.95" customHeight="1">
      <c r="A98" s="301"/>
      <c r="B98" s="300"/>
      <c r="C98" s="281"/>
      <c r="D98" s="300"/>
      <c r="E98" s="300"/>
      <c r="F98" s="77"/>
      <c r="G98" s="77"/>
      <c r="H98" s="40"/>
      <c r="I98" s="41"/>
      <c r="J98" s="45"/>
      <c r="K98" s="45"/>
      <c r="L98" s="44" t="s">
        <v>53</v>
      </c>
      <c r="M98" s="43"/>
      <c r="N98" s="113">
        <f>SUM(N96:N97)</f>
        <v>18960000</v>
      </c>
    </row>
    <row r="99" spans="1:15" ht="12.95" customHeight="1">
      <c r="A99" s="301"/>
      <c r="B99" s="300"/>
      <c r="C99" s="281" t="s">
        <v>118</v>
      </c>
      <c r="D99" s="300"/>
      <c r="E99" s="299">
        <f>N101</f>
        <v>15600000</v>
      </c>
      <c r="F99" s="18" t="s">
        <v>119</v>
      </c>
      <c r="G99" s="19"/>
      <c r="H99" s="46">
        <v>1200000</v>
      </c>
      <c r="I99" s="53"/>
      <c r="J99" s="51"/>
      <c r="K99" s="168" t="s">
        <v>2</v>
      </c>
      <c r="L99" s="52">
        <v>12</v>
      </c>
      <c r="M99" s="47" t="s">
        <v>52</v>
      </c>
      <c r="N99" s="112">
        <f t="shared" si="11"/>
        <v>14400000</v>
      </c>
    </row>
    <row r="100" spans="1:15" ht="12.95" customHeight="1">
      <c r="A100" s="301"/>
      <c r="B100" s="300"/>
      <c r="C100" s="281"/>
      <c r="D100" s="300"/>
      <c r="E100" s="299"/>
      <c r="F100" s="21" t="s">
        <v>120</v>
      </c>
      <c r="G100" s="22"/>
      <c r="H100" s="36">
        <v>100000</v>
      </c>
      <c r="I100" s="168"/>
      <c r="J100" s="37"/>
      <c r="K100" s="168" t="s">
        <v>2</v>
      </c>
      <c r="L100" s="38">
        <v>12</v>
      </c>
      <c r="M100" s="39" t="s">
        <v>52</v>
      </c>
      <c r="N100" s="112">
        <f t="shared" si="11"/>
        <v>1200000</v>
      </c>
    </row>
    <row r="101" spans="1:15" ht="12.95" customHeight="1">
      <c r="A101" s="301"/>
      <c r="B101" s="300"/>
      <c r="C101" s="281"/>
      <c r="D101" s="300"/>
      <c r="E101" s="300"/>
      <c r="F101" s="78"/>
      <c r="G101" s="77"/>
      <c r="H101" s="40"/>
      <c r="I101" s="41"/>
      <c r="J101" s="45"/>
      <c r="K101" s="45"/>
      <c r="L101" s="44" t="s">
        <v>53</v>
      </c>
      <c r="M101" s="43"/>
      <c r="N101" s="113">
        <f>SUM(N99:N100)</f>
        <v>15600000</v>
      </c>
    </row>
    <row r="102" spans="1:15" ht="12.95" customHeight="1">
      <c r="A102" s="164" t="s">
        <v>121</v>
      </c>
      <c r="B102" s="31"/>
      <c r="C102" s="158"/>
      <c r="D102" s="158"/>
      <c r="E102" s="216">
        <f>E103</f>
        <v>371286800</v>
      </c>
      <c r="F102" s="74"/>
      <c r="G102" s="75"/>
      <c r="H102" s="32"/>
      <c r="I102" s="33"/>
      <c r="J102" s="169"/>
      <c r="K102" s="169"/>
      <c r="L102" s="57"/>
      <c r="M102" s="58"/>
      <c r="N102" s="114">
        <f>N105+N109+N117</f>
        <v>371286800</v>
      </c>
    </row>
    <row r="103" spans="1:15" ht="12.95" customHeight="1">
      <c r="A103" s="301"/>
      <c r="B103" s="31" t="s">
        <v>122</v>
      </c>
      <c r="C103" s="158"/>
      <c r="D103" s="158"/>
      <c r="E103" s="76">
        <f>SUM(E104:E117)</f>
        <v>371286800</v>
      </c>
      <c r="F103" s="74"/>
      <c r="G103" s="75"/>
      <c r="H103" s="32"/>
      <c r="I103" s="33"/>
      <c r="J103" s="169"/>
      <c r="K103" s="169"/>
      <c r="L103" s="169"/>
      <c r="M103" s="75"/>
      <c r="N103" s="111">
        <f>N105+N109+N117</f>
        <v>371286800</v>
      </c>
    </row>
    <row r="104" spans="1:15" ht="12.95" customHeight="1">
      <c r="A104" s="301"/>
      <c r="B104" s="300"/>
      <c r="C104" s="281" t="s">
        <v>122</v>
      </c>
      <c r="D104" s="300"/>
      <c r="E104" s="299">
        <f>N105</f>
        <v>6000000</v>
      </c>
      <c r="F104" s="19" t="s">
        <v>123</v>
      </c>
      <c r="G104" s="19"/>
      <c r="H104" s="46">
        <v>500000</v>
      </c>
      <c r="I104" s="53"/>
      <c r="J104" s="51"/>
      <c r="K104" s="168" t="s">
        <v>2</v>
      </c>
      <c r="L104" s="52">
        <v>12</v>
      </c>
      <c r="M104" s="47" t="s">
        <v>52</v>
      </c>
      <c r="N104" s="112">
        <f t="shared" ref="N104:N116" si="13">H104*L104</f>
        <v>6000000</v>
      </c>
    </row>
    <row r="105" spans="1:15" ht="12.95" customHeight="1">
      <c r="A105" s="301"/>
      <c r="B105" s="300"/>
      <c r="C105" s="281"/>
      <c r="D105" s="300"/>
      <c r="E105" s="300"/>
      <c r="F105" s="22"/>
      <c r="G105" s="22"/>
      <c r="H105" s="36"/>
      <c r="I105" s="168"/>
      <c r="J105" s="24"/>
      <c r="K105" s="45"/>
      <c r="L105" s="44" t="s">
        <v>53</v>
      </c>
      <c r="M105" s="39"/>
      <c r="N105" s="113">
        <f>SUM(N104)</f>
        <v>6000000</v>
      </c>
    </row>
    <row r="106" spans="1:15" ht="12.95" customHeight="1">
      <c r="A106" s="301"/>
      <c r="B106" s="300"/>
      <c r="C106" s="281" t="s">
        <v>124</v>
      </c>
      <c r="D106" s="300"/>
      <c r="E106" s="283">
        <f>N109</f>
        <v>356000000</v>
      </c>
      <c r="F106" s="18" t="s">
        <v>125</v>
      </c>
      <c r="G106" s="19"/>
      <c r="H106" s="46">
        <v>500000</v>
      </c>
      <c r="I106" s="53"/>
      <c r="J106" s="51"/>
      <c r="K106" s="168" t="s">
        <v>2</v>
      </c>
      <c r="L106" s="50">
        <v>12</v>
      </c>
      <c r="M106" s="47" t="s">
        <v>52</v>
      </c>
      <c r="N106" s="112">
        <f t="shared" si="13"/>
        <v>6000000</v>
      </c>
    </row>
    <row r="107" spans="1:15" ht="12.95" customHeight="1">
      <c r="A107" s="301"/>
      <c r="B107" s="300"/>
      <c r="C107" s="281"/>
      <c r="D107" s="300"/>
      <c r="E107" s="283"/>
      <c r="F107" s="21" t="s">
        <v>126</v>
      </c>
      <c r="G107" s="22"/>
      <c r="H107" s="36">
        <v>50000000</v>
      </c>
      <c r="I107" s="168"/>
      <c r="J107" s="37"/>
      <c r="K107" s="168" t="s">
        <v>2</v>
      </c>
      <c r="L107" s="50">
        <v>1</v>
      </c>
      <c r="M107" s="39" t="s">
        <v>52</v>
      </c>
      <c r="N107" s="112">
        <f t="shared" si="13"/>
        <v>50000000</v>
      </c>
    </row>
    <row r="108" spans="1:15" s="25" customFormat="1" ht="12.95" customHeight="1">
      <c r="A108" s="301"/>
      <c r="B108" s="300"/>
      <c r="C108" s="281"/>
      <c r="D108" s="300"/>
      <c r="E108" s="283"/>
      <c r="F108" s="21" t="s">
        <v>127</v>
      </c>
      <c r="G108" s="22"/>
      <c r="H108" s="36">
        <v>300000000</v>
      </c>
      <c r="I108" s="168"/>
      <c r="J108" s="37"/>
      <c r="K108" s="168" t="s">
        <v>2</v>
      </c>
      <c r="L108" s="50">
        <v>1</v>
      </c>
      <c r="M108" s="39" t="s">
        <v>52</v>
      </c>
      <c r="N108" s="112">
        <f t="shared" si="13"/>
        <v>300000000</v>
      </c>
      <c r="O108" s="154"/>
    </row>
    <row r="109" spans="1:15" ht="12.95" customHeight="1">
      <c r="A109" s="301"/>
      <c r="B109" s="300"/>
      <c r="C109" s="281"/>
      <c r="D109" s="300"/>
      <c r="E109" s="284"/>
      <c r="F109" s="78"/>
      <c r="G109" s="77"/>
      <c r="H109" s="40"/>
      <c r="I109" s="41"/>
      <c r="J109" s="45"/>
      <c r="K109" s="45"/>
      <c r="L109" s="44" t="s">
        <v>53</v>
      </c>
      <c r="M109" s="43"/>
      <c r="N109" s="113">
        <f>SUM(N106:N108)</f>
        <v>356000000</v>
      </c>
    </row>
    <row r="110" spans="1:15" s="25" customFormat="1" ht="12.95" customHeight="1">
      <c r="A110" s="301"/>
      <c r="B110" s="300"/>
      <c r="C110" s="281" t="s">
        <v>128</v>
      </c>
      <c r="D110" s="300"/>
      <c r="E110" s="299">
        <f>N117</f>
        <v>9286800</v>
      </c>
      <c r="F110" s="22" t="s">
        <v>129</v>
      </c>
      <c r="G110" s="22"/>
      <c r="H110" s="36">
        <v>100000</v>
      </c>
      <c r="I110" s="168"/>
      <c r="J110" s="37"/>
      <c r="K110" s="168" t="s">
        <v>2</v>
      </c>
      <c r="L110" s="38">
        <v>12</v>
      </c>
      <c r="M110" s="39" t="s">
        <v>52</v>
      </c>
      <c r="N110" s="112">
        <f t="shared" si="13"/>
        <v>1200000</v>
      </c>
      <c r="O110" s="154"/>
    </row>
    <row r="111" spans="1:15" ht="12.95" customHeight="1">
      <c r="A111" s="301"/>
      <c r="B111" s="300"/>
      <c r="C111" s="281"/>
      <c r="D111" s="300"/>
      <c r="E111" s="300"/>
      <c r="F111" s="22" t="s">
        <v>130</v>
      </c>
      <c r="G111" s="22"/>
      <c r="H111" s="36"/>
      <c r="I111" s="168"/>
      <c r="J111" s="37"/>
      <c r="K111" s="168"/>
      <c r="L111" s="38"/>
      <c r="M111" s="39"/>
      <c r="N111" s="112">
        <f>SUM(N112:N116)</f>
        <v>8086800</v>
      </c>
    </row>
    <row r="112" spans="1:15" ht="12.95" customHeight="1">
      <c r="A112" s="301"/>
      <c r="B112" s="300"/>
      <c r="C112" s="281"/>
      <c r="D112" s="300"/>
      <c r="E112" s="300"/>
      <c r="F112" s="79" t="s">
        <v>131</v>
      </c>
      <c r="G112" s="22"/>
      <c r="H112" s="36">
        <v>100000</v>
      </c>
      <c r="I112" s="168"/>
      <c r="J112" s="37"/>
      <c r="K112" s="168" t="s">
        <v>2</v>
      </c>
      <c r="L112" s="38">
        <v>12</v>
      </c>
      <c r="M112" s="39" t="s">
        <v>52</v>
      </c>
      <c r="N112" s="112">
        <f t="shared" si="13"/>
        <v>1200000</v>
      </c>
    </row>
    <row r="113" spans="1:15" ht="12.95" customHeight="1">
      <c r="A113" s="301"/>
      <c r="B113" s="300"/>
      <c r="C113" s="281"/>
      <c r="D113" s="300"/>
      <c r="E113" s="300"/>
      <c r="F113" s="79" t="s">
        <v>132</v>
      </c>
      <c r="G113" s="22"/>
      <c r="H113" s="36">
        <v>165000</v>
      </c>
      <c r="I113" s="168"/>
      <c r="J113" s="37"/>
      <c r="K113" s="168" t="s">
        <v>2</v>
      </c>
      <c r="L113" s="38">
        <v>12</v>
      </c>
      <c r="M113" s="39" t="s">
        <v>52</v>
      </c>
      <c r="N113" s="112">
        <f t="shared" si="13"/>
        <v>1980000</v>
      </c>
    </row>
    <row r="114" spans="1:15" ht="12.95" customHeight="1">
      <c r="A114" s="301"/>
      <c r="B114" s="300"/>
      <c r="C114" s="281"/>
      <c r="D114" s="300"/>
      <c r="E114" s="300"/>
      <c r="F114" s="79" t="s">
        <v>133</v>
      </c>
      <c r="G114" s="22"/>
      <c r="H114" s="36">
        <v>28900</v>
      </c>
      <c r="I114" s="168"/>
      <c r="J114" s="50"/>
      <c r="K114" s="168" t="s">
        <v>2</v>
      </c>
      <c r="L114" s="38">
        <v>12</v>
      </c>
      <c r="M114" s="39" t="s">
        <v>52</v>
      </c>
      <c r="N114" s="112">
        <f t="shared" si="13"/>
        <v>346800</v>
      </c>
    </row>
    <row r="115" spans="1:15" ht="12.95" customHeight="1">
      <c r="A115" s="301"/>
      <c r="B115" s="300"/>
      <c r="C115" s="281"/>
      <c r="D115" s="300"/>
      <c r="E115" s="300"/>
      <c r="F115" s="79" t="s">
        <v>134</v>
      </c>
      <c r="G115" s="22"/>
      <c r="H115" s="36">
        <v>100000</v>
      </c>
      <c r="I115" s="168"/>
      <c r="J115" s="37"/>
      <c r="K115" s="168" t="s">
        <v>2</v>
      </c>
      <c r="L115" s="38">
        <v>12</v>
      </c>
      <c r="M115" s="39" t="s">
        <v>52</v>
      </c>
      <c r="N115" s="112">
        <f t="shared" si="13"/>
        <v>1200000</v>
      </c>
    </row>
    <row r="116" spans="1:15" ht="12.95" customHeight="1">
      <c r="A116" s="301"/>
      <c r="B116" s="300"/>
      <c r="C116" s="281"/>
      <c r="D116" s="300"/>
      <c r="E116" s="300"/>
      <c r="F116" s="79" t="s">
        <v>135</v>
      </c>
      <c r="G116" s="22"/>
      <c r="H116" s="36">
        <v>280000</v>
      </c>
      <c r="I116" s="168"/>
      <c r="J116" s="37"/>
      <c r="K116" s="168" t="s">
        <v>2</v>
      </c>
      <c r="L116" s="38">
        <v>12</v>
      </c>
      <c r="M116" s="39" t="s">
        <v>52</v>
      </c>
      <c r="N116" s="112">
        <f t="shared" si="13"/>
        <v>3360000</v>
      </c>
    </row>
    <row r="117" spans="1:15" ht="12.95" customHeight="1">
      <c r="A117" s="301"/>
      <c r="B117" s="300"/>
      <c r="C117" s="281"/>
      <c r="D117" s="300"/>
      <c r="E117" s="300"/>
      <c r="F117" s="77"/>
      <c r="G117" s="77"/>
      <c r="H117" s="40"/>
      <c r="I117" s="41"/>
      <c r="J117" s="45"/>
      <c r="K117" s="45"/>
      <c r="L117" s="44" t="s">
        <v>53</v>
      </c>
      <c r="M117" s="43"/>
      <c r="N117" s="113">
        <f>SUM(N110,N111)</f>
        <v>9286800</v>
      </c>
    </row>
    <row r="118" spans="1:15" ht="12.95" customHeight="1">
      <c r="A118" s="288" t="s">
        <v>136</v>
      </c>
      <c r="B118" s="31"/>
      <c r="C118" s="158"/>
      <c r="D118" s="158"/>
      <c r="E118" s="76">
        <f>E119</f>
        <v>4918634160</v>
      </c>
      <c r="F118" s="74"/>
      <c r="G118" s="75"/>
      <c r="H118" s="32"/>
      <c r="I118" s="33"/>
      <c r="J118" s="169"/>
      <c r="K118" s="169"/>
      <c r="L118" s="169"/>
      <c r="M118" s="75"/>
      <c r="N118" s="114">
        <f>N119</f>
        <v>4918634160</v>
      </c>
    </row>
    <row r="119" spans="1:15" ht="12.95" customHeight="1">
      <c r="A119" s="289"/>
      <c r="B119" s="278" t="s">
        <v>136</v>
      </c>
      <c r="C119" s="160"/>
      <c r="D119" s="158"/>
      <c r="E119" s="232">
        <f>E120+E150+E156+E164+E171+E177+E181+E187+E193+E208+E209+E210+E211+E212+E213+E216+E217+E220+E221+E224+E225+E226+E227+E228+E229+E230+E231+E234</f>
        <v>4918634160</v>
      </c>
      <c r="F119" s="74"/>
      <c r="G119" s="75"/>
      <c r="H119" s="32"/>
      <c r="I119" s="33"/>
      <c r="J119" s="169"/>
      <c r="K119" s="169"/>
      <c r="L119" s="169"/>
      <c r="M119" s="75"/>
      <c r="N119" s="111">
        <f>N120+N121+N154+N155+N162+N163+N164+N171+N180+N185+N186+N192+N206+N207+N208+N209+N210+N211+N212+N215+N216+N219+N220+N223+N224+N225+N226+N227+N228+N229+N230+E231+N234</f>
        <v>4918634160</v>
      </c>
    </row>
    <row r="120" spans="1:15" s="25" customFormat="1" ht="12.95" customHeight="1">
      <c r="A120" s="289"/>
      <c r="B120" s="279"/>
      <c r="C120" s="288" t="s">
        <v>5</v>
      </c>
      <c r="D120" s="160"/>
      <c r="E120" s="285">
        <f>N120+N121</f>
        <v>679709520</v>
      </c>
      <c r="F120" s="18"/>
      <c r="G120" s="19"/>
      <c r="H120" s="174"/>
      <c r="I120" s="175"/>
      <c r="J120" s="20"/>
      <c r="K120" s="20"/>
      <c r="L120" s="24" t="s">
        <v>138</v>
      </c>
      <c r="M120" s="20"/>
      <c r="N120" s="120">
        <f>N127+N134+N141+N148</f>
        <v>394000000</v>
      </c>
      <c r="O120" s="154"/>
    </row>
    <row r="121" spans="1:15" s="25" customFormat="1" ht="12.95" customHeight="1">
      <c r="A121" s="289"/>
      <c r="B121" s="279"/>
      <c r="C121" s="289"/>
      <c r="D121" s="162"/>
      <c r="E121" s="287"/>
      <c r="F121" s="78"/>
      <c r="G121" s="77"/>
      <c r="H121" s="59"/>
      <c r="I121" s="60"/>
      <c r="J121" s="45"/>
      <c r="K121" s="45"/>
      <c r="L121" s="45" t="s">
        <v>139</v>
      </c>
      <c r="M121" s="45"/>
      <c r="N121" s="176">
        <f>N128+N135+N142+N149</f>
        <v>285709520</v>
      </c>
      <c r="O121" s="154"/>
    </row>
    <row r="122" spans="1:15" s="25" customFormat="1" ht="12.95" customHeight="1">
      <c r="A122" s="289"/>
      <c r="B122" s="279"/>
      <c r="C122" s="289"/>
      <c r="D122" s="166" t="s">
        <v>137</v>
      </c>
      <c r="E122" s="285">
        <f>SUM(N127:N128)</f>
        <v>164812780</v>
      </c>
      <c r="F122" s="72" t="s">
        <v>167</v>
      </c>
      <c r="G122" s="22"/>
      <c r="H122" s="36"/>
      <c r="I122" s="168"/>
      <c r="J122" s="37"/>
      <c r="K122" s="39"/>
      <c r="L122" s="39"/>
      <c r="M122" s="39"/>
      <c r="N122" s="112">
        <v>39600000</v>
      </c>
      <c r="O122" s="154"/>
    </row>
    <row r="123" spans="1:15" s="25" customFormat="1" ht="12.95" customHeight="1">
      <c r="A123" s="289"/>
      <c r="B123" s="279"/>
      <c r="C123" s="289"/>
      <c r="D123" s="166" t="s">
        <v>242</v>
      </c>
      <c r="E123" s="286"/>
      <c r="F123" s="72" t="s">
        <v>171</v>
      </c>
      <c r="G123" s="22"/>
      <c r="H123" s="36"/>
      <c r="I123" s="168"/>
      <c r="J123" s="37"/>
      <c r="K123" s="39"/>
      <c r="L123" s="39"/>
      <c r="M123" s="39"/>
      <c r="N123" s="112">
        <v>22588200</v>
      </c>
      <c r="O123" s="154"/>
    </row>
    <row r="124" spans="1:15" s="25" customFormat="1" ht="12.95" customHeight="1">
      <c r="A124" s="289"/>
      <c r="B124" s="279"/>
      <c r="C124" s="289"/>
      <c r="D124" s="166" t="s">
        <v>243</v>
      </c>
      <c r="E124" s="286"/>
      <c r="F124" s="72" t="s">
        <v>172</v>
      </c>
      <c r="G124" s="22"/>
      <c r="H124" s="36"/>
      <c r="I124" s="168"/>
      <c r="J124" s="37"/>
      <c r="K124" s="39"/>
      <c r="L124" s="39"/>
      <c r="M124" s="39"/>
      <c r="N124" s="112">
        <v>18734580</v>
      </c>
      <c r="O124" s="154"/>
    </row>
    <row r="125" spans="1:15" s="25" customFormat="1" ht="12.95" customHeight="1">
      <c r="A125" s="289"/>
      <c r="B125" s="279"/>
      <c r="C125" s="289"/>
      <c r="D125" s="166"/>
      <c r="E125" s="286"/>
      <c r="F125" s="72" t="s">
        <v>169</v>
      </c>
      <c r="G125" s="22"/>
      <c r="H125" s="36"/>
      <c r="I125" s="168"/>
      <c r="J125" s="37"/>
      <c r="K125" s="39"/>
      <c r="L125" s="39"/>
      <c r="M125" s="39"/>
      <c r="N125" s="112">
        <v>52400000</v>
      </c>
      <c r="O125" s="154"/>
    </row>
    <row r="126" spans="1:15" s="25" customFormat="1" ht="12.95" customHeight="1">
      <c r="A126" s="289"/>
      <c r="B126" s="279"/>
      <c r="C126" s="289"/>
      <c r="D126" s="166"/>
      <c r="E126" s="286"/>
      <c r="F126" s="72" t="s">
        <v>170</v>
      </c>
      <c r="G126" s="22"/>
      <c r="H126" s="36"/>
      <c r="I126" s="168"/>
      <c r="J126" s="37"/>
      <c r="K126" s="39"/>
      <c r="L126" s="39"/>
      <c r="M126" s="39"/>
      <c r="N126" s="112">
        <v>31490000</v>
      </c>
      <c r="O126" s="154"/>
    </row>
    <row r="127" spans="1:15" ht="12.95" customHeight="1">
      <c r="A127" s="289"/>
      <c r="B127" s="279"/>
      <c r="C127" s="289"/>
      <c r="D127" s="166"/>
      <c r="E127" s="286"/>
      <c r="F127" s="70"/>
      <c r="G127" s="22"/>
      <c r="H127" s="36"/>
      <c r="I127" s="168"/>
      <c r="J127" s="37"/>
      <c r="K127" s="39"/>
      <c r="L127" s="24" t="s">
        <v>138</v>
      </c>
      <c r="M127" s="39"/>
      <c r="N127" s="116">
        <f>N122+N125</f>
        <v>92000000</v>
      </c>
    </row>
    <row r="128" spans="1:15" ht="12.95" customHeight="1">
      <c r="A128" s="289"/>
      <c r="B128" s="279"/>
      <c r="C128" s="289"/>
      <c r="D128" s="166"/>
      <c r="E128" s="287"/>
      <c r="F128" s="71"/>
      <c r="G128" s="77"/>
      <c r="H128" s="59"/>
      <c r="I128" s="60"/>
      <c r="J128" s="45"/>
      <c r="K128" s="45"/>
      <c r="L128" s="45" t="s">
        <v>139</v>
      </c>
      <c r="M128" s="45"/>
      <c r="N128" s="113">
        <f>N123+N124+N126</f>
        <v>72812780</v>
      </c>
    </row>
    <row r="129" spans="1:15" s="25" customFormat="1" ht="12.95" customHeight="1">
      <c r="A129" s="289"/>
      <c r="B129" s="279"/>
      <c r="C129" s="289"/>
      <c r="D129" s="160" t="s">
        <v>244</v>
      </c>
      <c r="E129" s="285">
        <f>SUM(N134:N135)</f>
        <v>178117580</v>
      </c>
      <c r="F129" s="72" t="s">
        <v>167</v>
      </c>
      <c r="G129" s="19"/>
      <c r="H129" s="36"/>
      <c r="I129" s="168"/>
      <c r="J129" s="37"/>
      <c r="K129" s="39"/>
      <c r="L129" s="39"/>
      <c r="M129" s="39"/>
      <c r="N129" s="112">
        <v>43200000</v>
      </c>
      <c r="O129" s="154"/>
    </row>
    <row r="130" spans="1:15" s="25" customFormat="1" ht="12.95" customHeight="1">
      <c r="A130" s="289"/>
      <c r="B130" s="279"/>
      <c r="C130" s="289"/>
      <c r="D130" s="161"/>
      <c r="E130" s="286"/>
      <c r="F130" s="72" t="s">
        <v>171</v>
      </c>
      <c r="G130" s="22"/>
      <c r="H130" s="36"/>
      <c r="I130" s="168"/>
      <c r="J130" s="37"/>
      <c r="K130" s="39"/>
      <c r="L130" s="39"/>
      <c r="M130" s="39"/>
      <c r="N130" s="112">
        <v>18120000</v>
      </c>
      <c r="O130" s="154"/>
    </row>
    <row r="131" spans="1:15" s="25" customFormat="1" ht="12.95" customHeight="1">
      <c r="A131" s="289"/>
      <c r="B131" s="279"/>
      <c r="C131" s="289"/>
      <c r="D131" s="161"/>
      <c r="E131" s="286"/>
      <c r="F131" s="72" t="s">
        <v>172</v>
      </c>
      <c r="G131" s="22"/>
      <c r="H131" s="36"/>
      <c r="I131" s="168"/>
      <c r="J131" s="37"/>
      <c r="K131" s="39"/>
      <c r="L131" s="39"/>
      <c r="M131" s="39"/>
      <c r="N131" s="112">
        <v>18734580</v>
      </c>
      <c r="O131" s="154"/>
    </row>
    <row r="132" spans="1:15" s="25" customFormat="1" ht="12.95" customHeight="1">
      <c r="A132" s="289"/>
      <c r="B132" s="279"/>
      <c r="C132" s="289"/>
      <c r="D132" s="161"/>
      <c r="E132" s="286"/>
      <c r="F132" s="72" t="s">
        <v>169</v>
      </c>
      <c r="G132" s="22"/>
      <c r="H132" s="36"/>
      <c r="I132" s="168"/>
      <c r="J132" s="37"/>
      <c r="K132" s="39"/>
      <c r="L132" s="39"/>
      <c r="M132" s="39"/>
      <c r="N132" s="112">
        <v>73600000</v>
      </c>
      <c r="O132" s="154"/>
    </row>
    <row r="133" spans="1:15" s="25" customFormat="1" ht="12.95" customHeight="1">
      <c r="A133" s="289"/>
      <c r="B133" s="279"/>
      <c r="C133" s="289"/>
      <c r="D133" s="161"/>
      <c r="E133" s="286"/>
      <c r="F133" s="72" t="s">
        <v>170</v>
      </c>
      <c r="G133" s="22"/>
      <c r="H133" s="36"/>
      <c r="I133" s="168"/>
      <c r="J133" s="37"/>
      <c r="K133" s="39"/>
      <c r="L133" s="39"/>
      <c r="M133" s="39"/>
      <c r="N133" s="112">
        <v>24463000</v>
      </c>
      <c r="O133" s="154"/>
    </row>
    <row r="134" spans="1:15" ht="12.95" customHeight="1">
      <c r="A134" s="289"/>
      <c r="B134" s="279"/>
      <c r="C134" s="289"/>
      <c r="D134" s="161"/>
      <c r="E134" s="286"/>
      <c r="F134" s="70"/>
      <c r="G134" s="22"/>
      <c r="H134" s="36"/>
      <c r="I134" s="168"/>
      <c r="J134" s="37"/>
      <c r="K134" s="39"/>
      <c r="L134" s="24" t="s">
        <v>138</v>
      </c>
      <c r="M134" s="39"/>
      <c r="N134" s="116">
        <f>N129+N132</f>
        <v>116800000</v>
      </c>
    </row>
    <row r="135" spans="1:15" ht="12.95" customHeight="1">
      <c r="A135" s="289"/>
      <c r="B135" s="279"/>
      <c r="C135" s="289"/>
      <c r="D135" s="162"/>
      <c r="E135" s="287"/>
      <c r="F135" s="71"/>
      <c r="G135" s="77"/>
      <c r="H135" s="59"/>
      <c r="I135" s="60"/>
      <c r="J135" s="45"/>
      <c r="K135" s="45"/>
      <c r="L135" s="45" t="s">
        <v>139</v>
      </c>
      <c r="M135" s="45"/>
      <c r="N135" s="113">
        <f>N130+N131+N133</f>
        <v>61317580</v>
      </c>
    </row>
    <row r="136" spans="1:15" s="25" customFormat="1" ht="12.95" customHeight="1">
      <c r="A136" s="289"/>
      <c r="B136" s="279"/>
      <c r="C136" s="289"/>
      <c r="D136" s="160" t="s">
        <v>140</v>
      </c>
      <c r="E136" s="285">
        <f>SUM(N141:N142)</f>
        <v>181344580</v>
      </c>
      <c r="F136" s="72" t="s">
        <v>167</v>
      </c>
      <c r="G136" s="19"/>
      <c r="H136" s="36"/>
      <c r="I136" s="168"/>
      <c r="J136" s="37"/>
      <c r="K136" s="39"/>
      <c r="L136" s="39"/>
      <c r="M136" s="39"/>
      <c r="N136" s="112">
        <v>36900000</v>
      </c>
      <c r="O136" s="154"/>
    </row>
    <row r="137" spans="1:15" s="25" customFormat="1" ht="12.95" customHeight="1">
      <c r="A137" s="289"/>
      <c r="B137" s="279"/>
      <c r="C137" s="289"/>
      <c r="D137" s="161" t="s">
        <v>245</v>
      </c>
      <c r="E137" s="286"/>
      <c r="F137" s="72" t="s">
        <v>171</v>
      </c>
      <c r="G137" s="22"/>
      <c r="H137" s="36"/>
      <c r="I137" s="168"/>
      <c r="J137" s="37"/>
      <c r="K137" s="39"/>
      <c r="L137" s="39"/>
      <c r="M137" s="39"/>
      <c r="N137" s="112">
        <v>36540000</v>
      </c>
      <c r="O137" s="154"/>
    </row>
    <row r="138" spans="1:15" s="25" customFormat="1" ht="12.95" customHeight="1">
      <c r="A138" s="289"/>
      <c r="B138" s="279"/>
      <c r="C138" s="289"/>
      <c r="D138" s="161" t="s">
        <v>246</v>
      </c>
      <c r="E138" s="286"/>
      <c r="F138" s="72" t="s">
        <v>172</v>
      </c>
      <c r="G138" s="22"/>
      <c r="H138" s="36"/>
      <c r="I138" s="168"/>
      <c r="J138" s="37"/>
      <c r="K138" s="39"/>
      <c r="L138" s="39"/>
      <c r="M138" s="39"/>
      <c r="N138" s="112">
        <v>18734580</v>
      </c>
      <c r="O138" s="154"/>
    </row>
    <row r="139" spans="1:15" s="25" customFormat="1" ht="12.95" customHeight="1">
      <c r="A139" s="289"/>
      <c r="B139" s="279"/>
      <c r="C139" s="289"/>
      <c r="D139" s="161"/>
      <c r="E139" s="286"/>
      <c r="F139" s="72" t="s">
        <v>169</v>
      </c>
      <c r="G139" s="22"/>
      <c r="H139" s="36"/>
      <c r="I139" s="168"/>
      <c r="J139" s="37"/>
      <c r="K139" s="39"/>
      <c r="L139" s="39"/>
      <c r="M139" s="39"/>
      <c r="N139" s="112">
        <v>68300000</v>
      </c>
      <c r="O139" s="154"/>
    </row>
    <row r="140" spans="1:15" s="25" customFormat="1" ht="12.95" customHeight="1">
      <c r="A140" s="289"/>
      <c r="B140" s="279"/>
      <c r="C140" s="289"/>
      <c r="D140" s="161"/>
      <c r="E140" s="286"/>
      <c r="F140" s="72" t="s">
        <v>170</v>
      </c>
      <c r="G140" s="22"/>
      <c r="H140" s="36"/>
      <c r="I140" s="168"/>
      <c r="J140" s="37"/>
      <c r="K140" s="39"/>
      <c r="L140" s="39"/>
      <c r="M140" s="39"/>
      <c r="N140" s="112">
        <v>20870000</v>
      </c>
      <c r="O140" s="154"/>
    </row>
    <row r="141" spans="1:15" ht="12.95" customHeight="1">
      <c r="A141" s="289"/>
      <c r="B141" s="279"/>
      <c r="C141" s="289"/>
      <c r="D141" s="161"/>
      <c r="E141" s="286"/>
      <c r="F141" s="70"/>
      <c r="G141" s="22"/>
      <c r="H141" s="36"/>
      <c r="I141" s="168"/>
      <c r="J141" s="37"/>
      <c r="K141" s="39"/>
      <c r="L141" s="24" t="s">
        <v>138</v>
      </c>
      <c r="M141" s="39"/>
      <c r="N141" s="116">
        <f>N136+N139</f>
        <v>105200000</v>
      </c>
    </row>
    <row r="142" spans="1:15" ht="12.95" customHeight="1">
      <c r="A142" s="289"/>
      <c r="B142" s="279"/>
      <c r="C142" s="289"/>
      <c r="D142" s="162"/>
      <c r="E142" s="287"/>
      <c r="F142" s="71"/>
      <c r="G142" s="77"/>
      <c r="H142" s="59"/>
      <c r="I142" s="60"/>
      <c r="J142" s="45"/>
      <c r="K142" s="45"/>
      <c r="L142" s="45" t="s">
        <v>139</v>
      </c>
      <c r="M142" s="45"/>
      <c r="N142" s="113">
        <f>N137+N138+N140</f>
        <v>76144580</v>
      </c>
    </row>
    <row r="143" spans="1:15" s="25" customFormat="1" ht="12.95" customHeight="1">
      <c r="A143" s="289"/>
      <c r="B143" s="279"/>
      <c r="C143" s="289"/>
      <c r="D143" s="160" t="s">
        <v>247</v>
      </c>
      <c r="E143" s="285">
        <f>SUM(N148:N149)</f>
        <v>155434580</v>
      </c>
      <c r="F143" s="72" t="s">
        <v>167</v>
      </c>
      <c r="G143" s="19"/>
      <c r="H143" s="36"/>
      <c r="I143" s="168"/>
      <c r="J143" s="37"/>
      <c r="K143" s="39"/>
      <c r="L143" s="39"/>
      <c r="M143" s="39"/>
      <c r="N143" s="112">
        <v>43200000</v>
      </c>
      <c r="O143" s="154"/>
    </row>
    <row r="144" spans="1:15" s="25" customFormat="1" ht="12.75" customHeight="1">
      <c r="A144" s="289"/>
      <c r="B144" s="279"/>
      <c r="C144" s="289"/>
      <c r="D144" s="161" t="s">
        <v>248</v>
      </c>
      <c r="E144" s="286"/>
      <c r="F144" s="72" t="s">
        <v>171</v>
      </c>
      <c r="G144" s="22"/>
      <c r="H144" s="36"/>
      <c r="I144" s="168"/>
      <c r="J144" s="37"/>
      <c r="K144" s="39"/>
      <c r="L144" s="39"/>
      <c r="M144" s="39"/>
      <c r="N144" s="112">
        <v>52800000</v>
      </c>
      <c r="O144" s="154"/>
    </row>
    <row r="145" spans="1:15" s="25" customFormat="1" ht="12.95" customHeight="1">
      <c r="A145" s="289"/>
      <c r="B145" s="279"/>
      <c r="C145" s="289"/>
      <c r="D145" s="161"/>
      <c r="E145" s="286"/>
      <c r="F145" s="72" t="s">
        <v>172</v>
      </c>
      <c r="G145" s="22"/>
      <c r="H145" s="36"/>
      <c r="I145" s="168"/>
      <c r="J145" s="37"/>
      <c r="K145" s="39"/>
      <c r="L145" s="39"/>
      <c r="M145" s="39"/>
      <c r="N145" s="112">
        <v>18734580</v>
      </c>
      <c r="O145" s="154"/>
    </row>
    <row r="146" spans="1:15" s="25" customFormat="1" ht="12.95" customHeight="1">
      <c r="A146" s="289"/>
      <c r="B146" s="279"/>
      <c r="C146" s="289"/>
      <c r="D146" s="161"/>
      <c r="E146" s="286"/>
      <c r="F146" s="72" t="s">
        <v>169</v>
      </c>
      <c r="G146" s="22"/>
      <c r="H146" s="36"/>
      <c r="I146" s="168"/>
      <c r="J146" s="37"/>
      <c r="K146" s="39"/>
      <c r="L146" s="39"/>
      <c r="M146" s="39"/>
      <c r="N146" s="112">
        <v>36800000</v>
      </c>
      <c r="O146" s="154"/>
    </row>
    <row r="147" spans="1:15" s="25" customFormat="1" ht="12.95" customHeight="1">
      <c r="A147" s="289"/>
      <c r="B147" s="279"/>
      <c r="C147" s="289"/>
      <c r="D147" s="161"/>
      <c r="E147" s="286"/>
      <c r="F147" s="72" t="s">
        <v>170</v>
      </c>
      <c r="G147" s="22"/>
      <c r="H147" s="36"/>
      <c r="I147" s="168"/>
      <c r="J147" s="37"/>
      <c r="K147" s="39"/>
      <c r="L147" s="39"/>
      <c r="M147" s="39"/>
      <c r="N147" s="112">
        <v>3900000</v>
      </c>
      <c r="O147" s="154"/>
    </row>
    <row r="148" spans="1:15" ht="12.95" customHeight="1">
      <c r="A148" s="289"/>
      <c r="B148" s="279"/>
      <c r="C148" s="289"/>
      <c r="D148" s="161"/>
      <c r="E148" s="286"/>
      <c r="F148" s="70"/>
      <c r="G148" s="22"/>
      <c r="H148" s="36"/>
      <c r="I148" s="168"/>
      <c r="J148" s="37"/>
      <c r="K148" s="39"/>
      <c r="L148" s="24" t="s">
        <v>138</v>
      </c>
      <c r="M148" s="39"/>
      <c r="N148" s="116">
        <f>N143+N146</f>
        <v>80000000</v>
      </c>
    </row>
    <row r="149" spans="1:15" ht="12.95" customHeight="1">
      <c r="A149" s="289"/>
      <c r="B149" s="279"/>
      <c r="C149" s="290"/>
      <c r="D149" s="162"/>
      <c r="E149" s="287"/>
      <c r="F149" s="71"/>
      <c r="G149" s="77"/>
      <c r="H149" s="59"/>
      <c r="I149" s="60"/>
      <c r="J149" s="45"/>
      <c r="K149" s="45"/>
      <c r="L149" s="45" t="s">
        <v>139</v>
      </c>
      <c r="M149" s="45"/>
      <c r="N149" s="113">
        <f>N144+N145+N147</f>
        <v>75434580</v>
      </c>
    </row>
    <row r="150" spans="1:15" ht="12.95" customHeight="1">
      <c r="A150" s="289"/>
      <c r="B150" s="279"/>
      <c r="C150" s="288" t="s">
        <v>141</v>
      </c>
      <c r="D150" s="165"/>
      <c r="E150" s="285">
        <f>SUM(N154:N155)</f>
        <v>261360000</v>
      </c>
      <c r="F150" s="72" t="s">
        <v>167</v>
      </c>
      <c r="G150" s="19"/>
      <c r="H150" s="46"/>
      <c r="I150" s="53"/>
      <c r="J150" s="20"/>
      <c r="K150" s="20"/>
      <c r="L150" s="52"/>
      <c r="M150" s="47"/>
      <c r="N150" s="112">
        <v>160000000</v>
      </c>
    </row>
    <row r="151" spans="1:15" ht="12.95" customHeight="1">
      <c r="A151" s="289"/>
      <c r="B151" s="279"/>
      <c r="C151" s="289"/>
      <c r="D151" s="166"/>
      <c r="E151" s="286"/>
      <c r="F151" s="72" t="s">
        <v>171</v>
      </c>
      <c r="G151" s="22"/>
      <c r="H151" s="36"/>
      <c r="I151" s="168"/>
      <c r="J151" s="24"/>
      <c r="K151" s="24"/>
      <c r="L151" s="38"/>
      <c r="M151" s="39"/>
      <c r="N151" s="112">
        <v>41360000</v>
      </c>
    </row>
    <row r="152" spans="1:15" ht="12.95" customHeight="1">
      <c r="A152" s="289"/>
      <c r="B152" s="279"/>
      <c r="C152" s="289"/>
      <c r="D152" s="166"/>
      <c r="E152" s="286"/>
      <c r="F152" s="72" t="s">
        <v>168</v>
      </c>
      <c r="G152" s="22"/>
      <c r="H152" s="36"/>
      <c r="I152" s="168"/>
      <c r="J152" s="24"/>
      <c r="K152" s="24"/>
      <c r="L152" s="38"/>
      <c r="M152" s="39"/>
      <c r="N152" s="112">
        <v>7740000</v>
      </c>
    </row>
    <row r="153" spans="1:15" ht="12.95" customHeight="1">
      <c r="A153" s="289"/>
      <c r="B153" s="279"/>
      <c r="C153" s="289"/>
      <c r="D153" s="166"/>
      <c r="E153" s="286"/>
      <c r="F153" s="72" t="s">
        <v>169</v>
      </c>
      <c r="G153" s="22"/>
      <c r="H153" s="36"/>
      <c r="I153" s="168"/>
      <c r="J153" s="24"/>
      <c r="K153" s="24"/>
      <c r="L153" s="38"/>
      <c r="M153" s="39"/>
      <c r="N153" s="112">
        <v>52260000</v>
      </c>
    </row>
    <row r="154" spans="1:15" ht="12.95" customHeight="1">
      <c r="A154" s="289"/>
      <c r="B154" s="279"/>
      <c r="C154" s="289"/>
      <c r="D154" s="166"/>
      <c r="E154" s="286"/>
      <c r="F154" s="70"/>
      <c r="G154" s="22"/>
      <c r="H154" s="36"/>
      <c r="I154" s="168"/>
      <c r="J154" s="24"/>
      <c r="K154" s="24"/>
      <c r="L154" s="24" t="s">
        <v>138</v>
      </c>
      <c r="M154" s="39"/>
      <c r="N154" s="116">
        <f>N150+N152+N153</f>
        <v>220000000</v>
      </c>
    </row>
    <row r="155" spans="1:15" ht="12.95" customHeight="1">
      <c r="A155" s="289"/>
      <c r="B155" s="279"/>
      <c r="C155" s="290"/>
      <c r="D155" s="167"/>
      <c r="E155" s="287"/>
      <c r="F155" s="71"/>
      <c r="G155" s="77"/>
      <c r="H155" s="40"/>
      <c r="I155" s="41"/>
      <c r="J155" s="45"/>
      <c r="K155" s="45"/>
      <c r="L155" s="45" t="s">
        <v>139</v>
      </c>
      <c r="M155" s="43"/>
      <c r="N155" s="113">
        <f>N151</f>
        <v>41360000</v>
      </c>
    </row>
    <row r="156" spans="1:15" ht="12.95" customHeight="1">
      <c r="A156" s="289"/>
      <c r="B156" s="279"/>
      <c r="C156" s="288" t="s">
        <v>142</v>
      </c>
      <c r="D156" s="165"/>
      <c r="E156" s="291">
        <f>SUM(N162:N163)</f>
        <v>606080000</v>
      </c>
      <c r="F156" s="72" t="s">
        <v>167</v>
      </c>
      <c r="G156" s="19"/>
      <c r="H156" s="46"/>
      <c r="I156" s="53"/>
      <c r="J156" s="20"/>
      <c r="K156" s="20"/>
      <c r="L156" s="52"/>
      <c r="M156" s="47"/>
      <c r="N156" s="112">
        <v>90030000</v>
      </c>
    </row>
    <row r="157" spans="1:15" ht="12.95" customHeight="1">
      <c r="A157" s="289"/>
      <c r="B157" s="279"/>
      <c r="C157" s="289"/>
      <c r="D157" s="166"/>
      <c r="E157" s="292"/>
      <c r="F157" s="72" t="s">
        <v>171</v>
      </c>
      <c r="G157" s="22"/>
      <c r="H157" s="22"/>
      <c r="I157" s="22"/>
      <c r="J157" s="24"/>
      <c r="K157" s="24"/>
      <c r="L157" s="38"/>
      <c r="M157" s="39"/>
      <c r="N157" s="112">
        <v>127890000</v>
      </c>
    </row>
    <row r="158" spans="1:15" ht="12.95" customHeight="1">
      <c r="A158" s="289"/>
      <c r="B158" s="279"/>
      <c r="C158" s="289"/>
      <c r="D158" s="166"/>
      <c r="E158" s="292"/>
      <c r="F158" s="72" t="s">
        <v>168</v>
      </c>
      <c r="G158" s="22"/>
      <c r="H158" s="36"/>
      <c r="I158" s="168"/>
      <c r="J158" s="24"/>
      <c r="K158" s="24"/>
      <c r="L158" s="38"/>
      <c r="M158" s="39"/>
      <c r="N158" s="112">
        <v>600000</v>
      </c>
    </row>
    <row r="159" spans="1:15" ht="12.95" customHeight="1">
      <c r="A159" s="289"/>
      <c r="B159" s="279"/>
      <c r="C159" s="289"/>
      <c r="D159" s="166"/>
      <c r="E159" s="292"/>
      <c r="F159" s="72" t="s">
        <v>172</v>
      </c>
      <c r="G159" s="22"/>
      <c r="H159" s="36"/>
      <c r="I159" s="168"/>
      <c r="J159" s="24"/>
      <c r="K159" s="24"/>
      <c r="L159" s="38"/>
      <c r="M159" s="39"/>
      <c r="N159" s="112">
        <v>1100000</v>
      </c>
    </row>
    <row r="160" spans="1:15" ht="12.95" customHeight="1">
      <c r="A160" s="289"/>
      <c r="B160" s="279"/>
      <c r="C160" s="289"/>
      <c r="D160" s="166"/>
      <c r="E160" s="292"/>
      <c r="F160" s="72" t="s">
        <v>169</v>
      </c>
      <c r="G160" s="22"/>
      <c r="H160" s="36"/>
      <c r="I160" s="168"/>
      <c r="J160" s="24"/>
      <c r="K160" s="24"/>
      <c r="L160" s="38"/>
      <c r="M160" s="39"/>
      <c r="N160" s="112">
        <v>374370000</v>
      </c>
    </row>
    <row r="161" spans="1:14" ht="12.95" customHeight="1">
      <c r="A161" s="289"/>
      <c r="B161" s="279"/>
      <c r="C161" s="289"/>
      <c r="D161" s="166"/>
      <c r="E161" s="292"/>
      <c r="F161" s="72" t="s">
        <v>170</v>
      </c>
      <c r="G161" s="22"/>
      <c r="H161" s="36"/>
      <c r="I161" s="168"/>
      <c r="J161" s="24"/>
      <c r="K161" s="24"/>
      <c r="L161" s="38"/>
      <c r="M161" s="39"/>
      <c r="N161" s="112">
        <v>12090000</v>
      </c>
    </row>
    <row r="162" spans="1:14" ht="12.95" customHeight="1">
      <c r="A162" s="289"/>
      <c r="B162" s="279"/>
      <c r="C162" s="289"/>
      <c r="D162" s="166"/>
      <c r="E162" s="292"/>
      <c r="F162" s="70"/>
      <c r="G162" s="22"/>
      <c r="H162" s="36"/>
      <c r="I162" s="168"/>
      <c r="J162" s="24"/>
      <c r="K162" s="24"/>
      <c r="L162" s="24" t="s">
        <v>138</v>
      </c>
      <c r="M162" s="39"/>
      <c r="N162" s="116">
        <f>N156+N158+N160</f>
        <v>465000000</v>
      </c>
    </row>
    <row r="163" spans="1:14" ht="12.95" customHeight="1">
      <c r="A163" s="289"/>
      <c r="B163" s="279"/>
      <c r="C163" s="290"/>
      <c r="D163" s="167"/>
      <c r="E163" s="293"/>
      <c r="F163" s="71"/>
      <c r="G163" s="77"/>
      <c r="H163" s="40"/>
      <c r="I163" s="41"/>
      <c r="J163" s="45"/>
      <c r="K163" s="45"/>
      <c r="L163" s="45" t="s">
        <v>139</v>
      </c>
      <c r="M163" s="43"/>
      <c r="N163" s="113">
        <f>N157+N159+N161</f>
        <v>141080000</v>
      </c>
    </row>
    <row r="164" spans="1:14" ht="12.95" customHeight="1">
      <c r="A164" s="289"/>
      <c r="B164" s="279"/>
      <c r="C164" s="288" t="s">
        <v>6</v>
      </c>
      <c r="D164" s="170"/>
      <c r="E164" s="76">
        <f>SUM(E165:E170)</f>
        <v>49000000</v>
      </c>
      <c r="F164" s="77"/>
      <c r="G164" s="77"/>
      <c r="H164" s="40"/>
      <c r="I164" s="41"/>
      <c r="J164" s="45"/>
      <c r="K164" s="45"/>
      <c r="L164" s="44"/>
      <c r="M164" s="43"/>
      <c r="N164" s="120">
        <f>N166+N168+N170</f>
        <v>49000000</v>
      </c>
    </row>
    <row r="165" spans="1:14" ht="12.95" customHeight="1">
      <c r="A165" s="289"/>
      <c r="B165" s="279"/>
      <c r="C165" s="289"/>
      <c r="D165" s="61" t="s">
        <v>143</v>
      </c>
      <c r="E165" s="285">
        <f t="shared" ref="E165" si="14">N166</f>
        <v>35000000</v>
      </c>
      <c r="F165" s="19" t="s">
        <v>250</v>
      </c>
      <c r="G165" s="19"/>
      <c r="H165" s="46">
        <v>35000000</v>
      </c>
      <c r="I165" s="53"/>
      <c r="J165" s="51"/>
      <c r="K165" s="168" t="s">
        <v>2</v>
      </c>
      <c r="L165" s="55">
        <v>1</v>
      </c>
      <c r="M165" s="47" t="s">
        <v>52</v>
      </c>
      <c r="N165" s="115">
        <f>H165*L165</f>
        <v>35000000</v>
      </c>
    </row>
    <row r="166" spans="1:14" ht="12.95" customHeight="1">
      <c r="A166" s="289"/>
      <c r="B166" s="279"/>
      <c r="C166" s="289"/>
      <c r="D166" s="162"/>
      <c r="E166" s="287"/>
      <c r="F166" s="77"/>
      <c r="G166" s="77"/>
      <c r="H166" s="40"/>
      <c r="I166" s="41"/>
      <c r="J166" s="45"/>
      <c r="K166" s="45"/>
      <c r="L166" s="44" t="s">
        <v>53</v>
      </c>
      <c r="M166" s="43"/>
      <c r="N166" s="113">
        <f>N165</f>
        <v>35000000</v>
      </c>
    </row>
    <row r="167" spans="1:14" ht="12.95" customHeight="1">
      <c r="A167" s="289"/>
      <c r="B167" s="279"/>
      <c r="C167" s="289"/>
      <c r="D167" s="161" t="s">
        <v>14</v>
      </c>
      <c r="E167" s="285">
        <f t="shared" ref="E167" si="15">N168</f>
        <v>4000000</v>
      </c>
      <c r="F167" s="19" t="s">
        <v>249</v>
      </c>
      <c r="G167" s="19"/>
      <c r="H167" s="46">
        <v>4000000</v>
      </c>
      <c r="I167" s="53"/>
      <c r="J167" s="51"/>
      <c r="K167" s="168" t="s">
        <v>2</v>
      </c>
      <c r="L167" s="55">
        <v>1</v>
      </c>
      <c r="M167" s="47" t="s">
        <v>52</v>
      </c>
      <c r="N167" s="115">
        <f>H167*L167</f>
        <v>4000000</v>
      </c>
    </row>
    <row r="168" spans="1:14" ht="12.95" customHeight="1">
      <c r="A168" s="289"/>
      <c r="B168" s="279"/>
      <c r="C168" s="289"/>
      <c r="D168" s="161"/>
      <c r="E168" s="287"/>
      <c r="F168" s="77"/>
      <c r="G168" s="77"/>
      <c r="H168" s="40"/>
      <c r="I168" s="41"/>
      <c r="J168" s="45"/>
      <c r="K168" s="45"/>
      <c r="L168" s="44" t="s">
        <v>53</v>
      </c>
      <c r="M168" s="43"/>
      <c r="N168" s="113">
        <f>N167</f>
        <v>4000000</v>
      </c>
    </row>
    <row r="169" spans="1:14" ht="12.95" customHeight="1">
      <c r="A169" s="289"/>
      <c r="B169" s="279"/>
      <c r="C169" s="289"/>
      <c r="D169" s="61" t="s">
        <v>15</v>
      </c>
      <c r="E169" s="285">
        <f t="shared" ref="E169" si="16">N170</f>
        <v>10000000</v>
      </c>
      <c r="F169" s="19" t="s">
        <v>16</v>
      </c>
      <c r="G169" s="19"/>
      <c r="H169" s="46">
        <v>2000000</v>
      </c>
      <c r="I169" s="53"/>
      <c r="J169" s="51"/>
      <c r="K169" s="168" t="s">
        <v>2</v>
      </c>
      <c r="L169" s="55">
        <v>5</v>
      </c>
      <c r="M169" s="47" t="s">
        <v>52</v>
      </c>
      <c r="N169" s="115">
        <f>H169*L169</f>
        <v>10000000</v>
      </c>
    </row>
    <row r="170" spans="1:14" ht="12.95" customHeight="1">
      <c r="A170" s="289"/>
      <c r="B170" s="279"/>
      <c r="C170" s="290"/>
      <c r="D170" s="162"/>
      <c r="E170" s="287"/>
      <c r="F170" s="77"/>
      <c r="G170" s="77"/>
      <c r="H170" s="40"/>
      <c r="I170" s="41"/>
      <c r="J170" s="45"/>
      <c r="K170" s="45"/>
      <c r="L170" s="44" t="s">
        <v>53</v>
      </c>
      <c r="M170" s="43"/>
      <c r="N170" s="113">
        <f>N169</f>
        <v>10000000</v>
      </c>
    </row>
    <row r="171" spans="1:14" ht="12.95" customHeight="1">
      <c r="A171" s="289"/>
      <c r="B171" s="279"/>
      <c r="C171" s="294" t="s">
        <v>239</v>
      </c>
      <c r="D171" s="61"/>
      <c r="E171" s="76">
        <f>SUM(E172:E176)</f>
        <v>147600000</v>
      </c>
      <c r="F171" s="297"/>
      <c r="G171" s="298"/>
      <c r="H171" s="298"/>
      <c r="I171" s="298"/>
      <c r="J171" s="298"/>
      <c r="K171" s="58"/>
      <c r="L171" s="184"/>
      <c r="M171" s="58"/>
      <c r="N171" s="121">
        <f>N175+N176</f>
        <v>147600000</v>
      </c>
    </row>
    <row r="172" spans="1:14" ht="12.95" customHeight="1">
      <c r="A172" s="289"/>
      <c r="B172" s="279"/>
      <c r="C172" s="295"/>
      <c r="D172" s="161"/>
      <c r="E172" s="286">
        <f>N175</f>
        <v>17600000</v>
      </c>
      <c r="F172" s="22" t="s">
        <v>284</v>
      </c>
      <c r="G172" s="22"/>
      <c r="H172" s="23">
        <v>16000000</v>
      </c>
      <c r="I172" s="24"/>
      <c r="J172" s="24"/>
      <c r="K172" s="168" t="s">
        <v>2</v>
      </c>
      <c r="L172" s="50">
        <v>1</v>
      </c>
      <c r="M172" s="39" t="s">
        <v>52</v>
      </c>
      <c r="N172" s="112">
        <f>H172*L172</f>
        <v>16000000</v>
      </c>
    </row>
    <row r="173" spans="1:14" ht="12.95" customHeight="1">
      <c r="A173" s="289"/>
      <c r="B173" s="279"/>
      <c r="C173" s="295"/>
      <c r="D173" s="161"/>
      <c r="E173" s="286"/>
      <c r="F173" s="22" t="s">
        <v>285</v>
      </c>
      <c r="G173" s="22"/>
      <c r="H173" s="36">
        <v>1600000</v>
      </c>
      <c r="I173" s="168"/>
      <c r="J173" s="37"/>
      <c r="K173" s="168" t="s">
        <v>2</v>
      </c>
      <c r="L173" s="50">
        <v>1</v>
      </c>
      <c r="M173" s="39" t="s">
        <v>52</v>
      </c>
      <c r="N173" s="112">
        <f t="shared" ref="N173" si="17">H173*L173</f>
        <v>1600000</v>
      </c>
    </row>
    <row r="174" spans="1:14" ht="12.95" customHeight="1">
      <c r="A174" s="289"/>
      <c r="B174" s="279"/>
      <c r="C174" s="295"/>
      <c r="D174" s="161"/>
      <c r="E174" s="286"/>
      <c r="F174" s="22"/>
      <c r="G174" s="22"/>
      <c r="H174" s="36"/>
      <c r="I174" s="168"/>
      <c r="J174" s="37"/>
      <c r="K174" s="168"/>
      <c r="L174" s="185"/>
      <c r="M174" s="39"/>
      <c r="N174" s="112"/>
    </row>
    <row r="175" spans="1:14" ht="12.95" customHeight="1">
      <c r="A175" s="289"/>
      <c r="B175" s="279"/>
      <c r="C175" s="295"/>
      <c r="D175" s="162"/>
      <c r="E175" s="287"/>
      <c r="F175" s="77"/>
      <c r="G175" s="77"/>
      <c r="H175" s="40"/>
      <c r="I175" s="41"/>
      <c r="J175" s="45"/>
      <c r="K175" s="45"/>
      <c r="L175" s="44" t="s">
        <v>53</v>
      </c>
      <c r="M175" s="43"/>
      <c r="N175" s="113">
        <f>SUM(N172:N174)</f>
        <v>17600000</v>
      </c>
    </row>
    <row r="176" spans="1:14" ht="12.95" customHeight="1">
      <c r="A176" s="289"/>
      <c r="B176" s="279"/>
      <c r="C176" s="296"/>
      <c r="D176" s="198" t="s">
        <v>144</v>
      </c>
      <c r="E176" s="234">
        <f>N176</f>
        <v>130000000</v>
      </c>
      <c r="F176" s="21" t="s">
        <v>145</v>
      </c>
      <c r="G176" s="22"/>
      <c r="H176" s="23"/>
      <c r="I176" s="24"/>
      <c r="J176" s="24"/>
      <c r="K176" s="169"/>
      <c r="L176" s="38"/>
      <c r="M176" s="39"/>
      <c r="N176" s="113">
        <v>130000000</v>
      </c>
    </row>
    <row r="177" spans="1:15" ht="12.95" customHeight="1">
      <c r="A177" s="289"/>
      <c r="B177" s="279"/>
      <c r="C177" s="288" t="s">
        <v>235</v>
      </c>
      <c r="D177" s="160" t="s">
        <v>146</v>
      </c>
      <c r="E177" s="283">
        <f>N180</f>
        <v>4000000</v>
      </c>
      <c r="F177" s="18" t="s">
        <v>147</v>
      </c>
      <c r="G177" s="19"/>
      <c r="H177" s="46">
        <v>200000</v>
      </c>
      <c r="I177" s="53"/>
      <c r="J177" s="51"/>
      <c r="K177" s="168" t="s">
        <v>2</v>
      </c>
      <c r="L177" s="55">
        <v>5</v>
      </c>
      <c r="M177" s="47" t="s">
        <v>52</v>
      </c>
      <c r="N177" s="115">
        <f>H177*L177</f>
        <v>1000000</v>
      </c>
    </row>
    <row r="178" spans="1:15" ht="12.95" customHeight="1">
      <c r="A178" s="289"/>
      <c r="B178" s="279"/>
      <c r="C178" s="289"/>
      <c r="D178" s="219"/>
      <c r="E178" s="283"/>
      <c r="F178" s="233" t="s">
        <v>148</v>
      </c>
      <c r="G178" s="22"/>
      <c r="H178" s="36">
        <v>100000</v>
      </c>
      <c r="I178" s="217"/>
      <c r="J178" s="37"/>
      <c r="K178" s="217" t="s">
        <v>2</v>
      </c>
      <c r="L178" s="50">
        <v>10</v>
      </c>
      <c r="M178" s="39" t="s">
        <v>52</v>
      </c>
      <c r="N178" s="112">
        <f>H178*L178</f>
        <v>1000000</v>
      </c>
    </row>
    <row r="179" spans="1:15" ht="12.95" customHeight="1">
      <c r="A179" s="289"/>
      <c r="B179" s="279"/>
      <c r="C179" s="289"/>
      <c r="D179" s="161"/>
      <c r="E179" s="283"/>
      <c r="F179" s="233" t="s">
        <v>283</v>
      </c>
      <c r="G179" s="22"/>
      <c r="H179" s="36">
        <v>200000</v>
      </c>
      <c r="I179" s="168"/>
      <c r="J179" s="37"/>
      <c r="K179" s="168" t="s">
        <v>2</v>
      </c>
      <c r="L179" s="50">
        <v>10</v>
      </c>
      <c r="M179" s="39" t="s">
        <v>52</v>
      </c>
      <c r="N179" s="112">
        <f>H179*L179</f>
        <v>2000000</v>
      </c>
    </row>
    <row r="180" spans="1:15" ht="12.95" customHeight="1">
      <c r="A180" s="289"/>
      <c r="B180" s="279"/>
      <c r="C180" s="290"/>
      <c r="D180" s="162"/>
      <c r="E180" s="284"/>
      <c r="F180" s="78"/>
      <c r="G180" s="77"/>
      <c r="H180" s="40"/>
      <c r="I180" s="41"/>
      <c r="J180" s="45"/>
      <c r="K180" s="45"/>
      <c r="L180" s="44" t="s">
        <v>53</v>
      </c>
      <c r="M180" s="43"/>
      <c r="N180" s="113">
        <f>SUM(N177:N179)</f>
        <v>4000000</v>
      </c>
    </row>
    <row r="181" spans="1:15" ht="12.95" customHeight="1">
      <c r="A181" s="289"/>
      <c r="B181" s="279"/>
      <c r="C181" s="288" t="s">
        <v>7</v>
      </c>
      <c r="D181" s="161"/>
      <c r="E181" s="285">
        <f>SUM(N185:N186)</f>
        <v>148877000</v>
      </c>
      <c r="F181" s="72" t="s">
        <v>173</v>
      </c>
      <c r="G181" s="22"/>
      <c r="H181" s="36"/>
      <c r="I181" s="168"/>
      <c r="J181" s="37"/>
      <c r="K181" s="39"/>
      <c r="L181" s="38"/>
      <c r="M181" s="39"/>
      <c r="N181" s="115">
        <v>25500000</v>
      </c>
    </row>
    <row r="182" spans="1:15" ht="12.95" customHeight="1">
      <c r="A182" s="289"/>
      <c r="B182" s="279"/>
      <c r="C182" s="289"/>
      <c r="D182" s="161"/>
      <c r="E182" s="286"/>
      <c r="F182" s="72" t="s">
        <v>171</v>
      </c>
      <c r="G182" s="22"/>
      <c r="H182" s="36"/>
      <c r="I182" s="168"/>
      <c r="J182" s="37"/>
      <c r="K182" s="39"/>
      <c r="L182" s="38"/>
      <c r="M182" s="39"/>
      <c r="N182" s="112">
        <v>13877000</v>
      </c>
    </row>
    <row r="183" spans="1:15" ht="12.95" customHeight="1">
      <c r="A183" s="289"/>
      <c r="B183" s="279"/>
      <c r="C183" s="289"/>
      <c r="D183" s="161"/>
      <c r="E183" s="286"/>
      <c r="F183" s="72" t="s">
        <v>174</v>
      </c>
      <c r="G183" s="22"/>
      <c r="H183" s="36"/>
      <c r="I183" s="168"/>
      <c r="J183" s="37"/>
      <c r="K183" s="39"/>
      <c r="L183" s="38"/>
      <c r="M183" s="39"/>
      <c r="N183" s="112">
        <v>104500000</v>
      </c>
    </row>
    <row r="184" spans="1:15" ht="12.95" customHeight="1">
      <c r="A184" s="289"/>
      <c r="B184" s="279"/>
      <c r="C184" s="289"/>
      <c r="D184" s="161"/>
      <c r="E184" s="286"/>
      <c r="F184" s="72" t="s">
        <v>170</v>
      </c>
      <c r="G184" s="22"/>
      <c r="H184" s="36"/>
      <c r="I184" s="168"/>
      <c r="J184" s="37"/>
      <c r="K184" s="39"/>
      <c r="L184" s="38"/>
      <c r="M184" s="39"/>
      <c r="N184" s="112">
        <v>5000000</v>
      </c>
    </row>
    <row r="185" spans="1:15" ht="12.95" customHeight="1">
      <c r="A185" s="289"/>
      <c r="B185" s="279"/>
      <c r="C185" s="289"/>
      <c r="D185" s="161"/>
      <c r="E185" s="286"/>
      <c r="F185" s="70"/>
      <c r="G185" s="22"/>
      <c r="H185" s="36"/>
      <c r="I185" s="168"/>
      <c r="J185" s="37"/>
      <c r="K185" s="39"/>
      <c r="L185" s="24" t="s">
        <v>149</v>
      </c>
      <c r="M185" s="39"/>
      <c r="N185" s="116">
        <f>N181+N183</f>
        <v>130000000</v>
      </c>
    </row>
    <row r="186" spans="1:15" ht="12.95" customHeight="1">
      <c r="A186" s="289"/>
      <c r="B186" s="279"/>
      <c r="C186" s="290"/>
      <c r="D186" s="161"/>
      <c r="E186" s="287"/>
      <c r="F186" s="70"/>
      <c r="G186" s="22"/>
      <c r="H186" s="36"/>
      <c r="I186" s="168"/>
      <c r="J186" s="24"/>
      <c r="K186" s="24"/>
      <c r="L186" s="45" t="s">
        <v>139</v>
      </c>
      <c r="M186" s="39"/>
      <c r="N186" s="113">
        <f>N182+N184</f>
        <v>18877000</v>
      </c>
    </row>
    <row r="187" spans="1:15" s="25" customFormat="1" ht="12.95" customHeight="1">
      <c r="A187" s="289"/>
      <c r="B187" s="279"/>
      <c r="C187" s="288" t="s">
        <v>8</v>
      </c>
      <c r="D187" s="171"/>
      <c r="E187" s="285">
        <f>N192</f>
        <v>718486940</v>
      </c>
      <c r="F187" s="172" t="s">
        <v>180</v>
      </c>
      <c r="G187" s="19"/>
      <c r="H187" s="46"/>
      <c r="I187" s="53"/>
      <c r="J187" s="51"/>
      <c r="K187" s="47"/>
      <c r="L187" s="52"/>
      <c r="M187" s="47"/>
      <c r="N187" s="112">
        <v>440000000</v>
      </c>
      <c r="O187" s="154"/>
    </row>
    <row r="188" spans="1:15" s="25" customFormat="1" ht="12.95" customHeight="1">
      <c r="A188" s="289"/>
      <c r="B188" s="279"/>
      <c r="C188" s="289"/>
      <c r="D188" s="173"/>
      <c r="E188" s="286"/>
      <c r="F188" s="72" t="s">
        <v>181</v>
      </c>
      <c r="G188" s="22"/>
      <c r="H188" s="36"/>
      <c r="I188" s="217"/>
      <c r="J188" s="37"/>
      <c r="K188" s="39"/>
      <c r="L188" s="38"/>
      <c r="M188" s="39"/>
      <c r="N188" s="112">
        <v>67611510</v>
      </c>
      <c r="O188" s="154"/>
    </row>
    <row r="189" spans="1:15" s="25" customFormat="1" ht="12.95" customHeight="1">
      <c r="A189" s="289"/>
      <c r="B189" s="279"/>
      <c r="C189" s="289"/>
      <c r="D189" s="173"/>
      <c r="E189" s="286"/>
      <c r="F189" s="72" t="s">
        <v>182</v>
      </c>
      <c r="G189" s="22"/>
      <c r="H189" s="36"/>
      <c r="I189" s="217"/>
      <c r="J189" s="37"/>
      <c r="K189" s="39"/>
      <c r="L189" s="38"/>
      <c r="M189" s="39"/>
      <c r="N189" s="112">
        <v>500000</v>
      </c>
      <c r="O189" s="154"/>
    </row>
    <row r="190" spans="1:15" s="25" customFormat="1" ht="12.95" customHeight="1">
      <c r="A190" s="289"/>
      <c r="B190" s="279"/>
      <c r="C190" s="289"/>
      <c r="D190" s="173"/>
      <c r="E190" s="286"/>
      <c r="F190" s="72" t="s">
        <v>183</v>
      </c>
      <c r="G190" s="22"/>
      <c r="H190" s="36"/>
      <c r="I190" s="217"/>
      <c r="J190" s="37"/>
      <c r="K190" s="39"/>
      <c r="L190" s="38"/>
      <c r="M190" s="39"/>
      <c r="N190" s="112">
        <v>21412400</v>
      </c>
      <c r="O190" s="154"/>
    </row>
    <row r="191" spans="1:15" s="25" customFormat="1" ht="12.95" customHeight="1">
      <c r="A191" s="289"/>
      <c r="B191" s="279"/>
      <c r="C191" s="289"/>
      <c r="D191" s="173"/>
      <c r="E191" s="286"/>
      <c r="F191" s="72" t="s">
        <v>184</v>
      </c>
      <c r="G191" s="22"/>
      <c r="H191" s="36"/>
      <c r="I191" s="168"/>
      <c r="J191" s="37"/>
      <c r="K191" s="39"/>
      <c r="L191" s="38"/>
      <c r="M191" s="39"/>
      <c r="N191" s="112">
        <v>188963030</v>
      </c>
      <c r="O191" s="154"/>
    </row>
    <row r="192" spans="1:15" s="25" customFormat="1" ht="12.75" customHeight="1">
      <c r="A192" s="289"/>
      <c r="B192" s="279"/>
      <c r="C192" s="290"/>
      <c r="D192" s="62"/>
      <c r="E192" s="287"/>
      <c r="F192" s="78"/>
      <c r="G192" s="77"/>
      <c r="H192" s="40"/>
      <c r="I192" s="41"/>
      <c r="J192" s="45"/>
      <c r="K192" s="45"/>
      <c r="L192" s="44" t="s">
        <v>53</v>
      </c>
      <c r="M192" s="43"/>
      <c r="N192" s="113">
        <f>SUM(N187:N191)</f>
        <v>718486940</v>
      </c>
      <c r="O192" s="154"/>
    </row>
    <row r="193" spans="1:15" s="25" customFormat="1" ht="12.95" customHeight="1">
      <c r="A193" s="289"/>
      <c r="B193" s="279"/>
      <c r="C193" s="288" t="s">
        <v>9</v>
      </c>
      <c r="D193" s="160"/>
      <c r="E193" s="285">
        <f>N206+N207</f>
        <v>250529000</v>
      </c>
      <c r="F193" s="22" t="s">
        <v>175</v>
      </c>
      <c r="G193" s="19"/>
      <c r="H193" s="46"/>
      <c r="I193" s="53"/>
      <c r="J193" s="20"/>
      <c r="K193" s="20"/>
      <c r="L193" s="52"/>
      <c r="M193" s="47"/>
      <c r="N193" s="177">
        <f>N198</f>
        <v>49000000</v>
      </c>
      <c r="O193" s="154"/>
    </row>
    <row r="194" spans="1:15" s="25" customFormat="1" ht="12.75" customHeight="1">
      <c r="A194" s="289"/>
      <c r="B194" s="279"/>
      <c r="C194" s="289"/>
      <c r="D194" s="161"/>
      <c r="E194" s="286"/>
      <c r="F194" s="35"/>
      <c r="G194" s="22"/>
      <c r="H194" s="36"/>
      <c r="I194" s="168"/>
      <c r="J194" s="24"/>
      <c r="K194" s="24"/>
      <c r="L194" s="38"/>
      <c r="M194" s="39"/>
      <c r="N194" s="178">
        <f>N195+N196+N197+N199</f>
        <v>147979000</v>
      </c>
      <c r="O194" s="154"/>
    </row>
    <row r="195" spans="1:15" s="25" customFormat="1" ht="12.95" customHeight="1">
      <c r="A195" s="289"/>
      <c r="B195" s="279"/>
      <c r="C195" s="289"/>
      <c r="D195" s="161"/>
      <c r="E195" s="286"/>
      <c r="F195" s="107" t="s">
        <v>171</v>
      </c>
      <c r="G195" s="22"/>
      <c r="H195" s="36"/>
      <c r="I195" s="168"/>
      <c r="J195" s="24"/>
      <c r="K195" s="24"/>
      <c r="L195" s="38"/>
      <c r="M195" s="39"/>
      <c r="N195" s="112">
        <v>38400000</v>
      </c>
      <c r="O195" s="154"/>
    </row>
    <row r="196" spans="1:15" s="25" customFormat="1" ht="12.95" customHeight="1">
      <c r="A196" s="289"/>
      <c r="B196" s="279"/>
      <c r="C196" s="289"/>
      <c r="D196" s="161"/>
      <c r="E196" s="286"/>
      <c r="F196" s="107" t="s">
        <v>172</v>
      </c>
      <c r="G196" s="22"/>
      <c r="H196" s="36"/>
      <c r="I196" s="168"/>
      <c r="J196" s="24"/>
      <c r="K196" s="24"/>
      <c r="L196" s="38"/>
      <c r="M196" s="39"/>
      <c r="N196" s="112">
        <v>45487000</v>
      </c>
      <c r="O196" s="154"/>
    </row>
    <row r="197" spans="1:15" s="25" customFormat="1" ht="12.95" customHeight="1">
      <c r="A197" s="289"/>
      <c r="B197" s="279"/>
      <c r="C197" s="289"/>
      <c r="D197" s="161"/>
      <c r="E197" s="286"/>
      <c r="F197" s="107" t="s">
        <v>176</v>
      </c>
      <c r="G197" s="22"/>
      <c r="H197" s="36"/>
      <c r="I197" s="168"/>
      <c r="J197" s="24"/>
      <c r="K197" s="24"/>
      <c r="L197" s="38"/>
      <c r="M197" s="39"/>
      <c r="N197" s="112">
        <v>17400000</v>
      </c>
      <c r="O197" s="154"/>
    </row>
    <row r="198" spans="1:15" s="25" customFormat="1" ht="12.95" customHeight="1">
      <c r="A198" s="289"/>
      <c r="B198" s="279"/>
      <c r="C198" s="289"/>
      <c r="D198" s="161"/>
      <c r="E198" s="286"/>
      <c r="F198" s="107" t="s">
        <v>174</v>
      </c>
      <c r="G198" s="22"/>
      <c r="H198" s="36"/>
      <c r="I198" s="168"/>
      <c r="J198" s="24"/>
      <c r="K198" s="24"/>
      <c r="L198" s="38"/>
      <c r="M198" s="39"/>
      <c r="N198" s="112">
        <v>49000000</v>
      </c>
      <c r="O198" s="154"/>
    </row>
    <row r="199" spans="1:15" s="25" customFormat="1" ht="12.95" customHeight="1">
      <c r="A199" s="289"/>
      <c r="B199" s="279"/>
      <c r="C199" s="289"/>
      <c r="D199" s="161"/>
      <c r="E199" s="286"/>
      <c r="F199" s="107" t="s">
        <v>170</v>
      </c>
      <c r="G199" s="22"/>
      <c r="H199" s="36"/>
      <c r="I199" s="168"/>
      <c r="J199" s="24"/>
      <c r="K199" s="24"/>
      <c r="L199" s="38"/>
      <c r="M199" s="39"/>
      <c r="N199" s="112">
        <v>46692000</v>
      </c>
      <c r="O199" s="154"/>
    </row>
    <row r="200" spans="1:15" s="25" customFormat="1" ht="12.95" customHeight="1">
      <c r="A200" s="289"/>
      <c r="B200" s="279"/>
      <c r="C200" s="289"/>
      <c r="D200" s="161"/>
      <c r="E200" s="286"/>
      <c r="F200" s="22" t="s">
        <v>177</v>
      </c>
      <c r="G200" s="22"/>
      <c r="H200" s="36"/>
      <c r="I200" s="217"/>
      <c r="J200" s="24"/>
      <c r="K200" s="24"/>
      <c r="L200" s="38"/>
      <c r="M200" s="39"/>
      <c r="N200" s="178">
        <f>N202+N204</f>
        <v>33550000</v>
      </c>
      <c r="O200" s="154"/>
    </row>
    <row r="201" spans="1:15" s="25" customFormat="1" ht="12.95" customHeight="1">
      <c r="A201" s="289"/>
      <c r="B201" s="279"/>
      <c r="C201" s="289"/>
      <c r="D201" s="161"/>
      <c r="E201" s="286"/>
      <c r="F201" s="35"/>
      <c r="G201" s="22"/>
      <c r="H201" s="36"/>
      <c r="I201" s="217"/>
      <c r="J201" s="24"/>
      <c r="K201" s="24"/>
      <c r="L201" s="38"/>
      <c r="M201" s="39"/>
      <c r="N201" s="178">
        <f>N203+N205</f>
        <v>20000000</v>
      </c>
      <c r="O201" s="154"/>
    </row>
    <row r="202" spans="1:15" s="25" customFormat="1" ht="12.95" customHeight="1">
      <c r="A202" s="289"/>
      <c r="B202" s="279"/>
      <c r="C202" s="289"/>
      <c r="D202" s="161"/>
      <c r="E202" s="286"/>
      <c r="F202" s="107" t="s">
        <v>178</v>
      </c>
      <c r="G202" s="22"/>
      <c r="H202" s="36"/>
      <c r="I202" s="217"/>
      <c r="J202" s="24"/>
      <c r="K202" s="24"/>
      <c r="L202" s="38"/>
      <c r="M202" s="39"/>
      <c r="N202" s="112">
        <v>3907200</v>
      </c>
      <c r="O202" s="154"/>
    </row>
    <row r="203" spans="1:15" s="25" customFormat="1" ht="12.95" customHeight="1">
      <c r="A203" s="289"/>
      <c r="B203" s="279"/>
      <c r="C203" s="289"/>
      <c r="D203" s="161"/>
      <c r="E203" s="286"/>
      <c r="F203" s="107" t="s">
        <v>172</v>
      </c>
      <c r="G203" s="22"/>
      <c r="H203" s="36"/>
      <c r="I203" s="217"/>
      <c r="J203" s="24"/>
      <c r="K203" s="24"/>
      <c r="L203" s="38"/>
      <c r="M203" s="39"/>
      <c r="N203" s="112">
        <v>19992400</v>
      </c>
      <c r="O203" s="154"/>
    </row>
    <row r="204" spans="1:15" s="25" customFormat="1" ht="12.95" customHeight="1">
      <c r="A204" s="289"/>
      <c r="B204" s="279"/>
      <c r="C204" s="289"/>
      <c r="D204" s="161"/>
      <c r="E204" s="286"/>
      <c r="F204" s="107" t="s">
        <v>174</v>
      </c>
      <c r="G204" s="22"/>
      <c r="H204" s="36"/>
      <c r="I204" s="217"/>
      <c r="J204" s="24"/>
      <c r="K204" s="24"/>
      <c r="L204" s="38"/>
      <c r="M204" s="39"/>
      <c r="N204" s="112">
        <v>29642800</v>
      </c>
      <c r="O204" s="154"/>
    </row>
    <row r="205" spans="1:15" s="25" customFormat="1" ht="12.95" customHeight="1">
      <c r="A205" s="289"/>
      <c r="B205" s="279"/>
      <c r="C205" s="289"/>
      <c r="D205" s="161"/>
      <c r="E205" s="286"/>
      <c r="F205" s="107" t="s">
        <v>170</v>
      </c>
      <c r="G205" s="22"/>
      <c r="H205" s="36"/>
      <c r="I205" s="217"/>
      <c r="J205" s="24"/>
      <c r="K205" s="24"/>
      <c r="L205" s="38"/>
      <c r="M205" s="39"/>
      <c r="N205" s="112">
        <v>7600</v>
      </c>
      <c r="O205" s="154"/>
    </row>
    <row r="206" spans="1:15" s="25" customFormat="1" ht="12.95" customHeight="1">
      <c r="A206" s="289"/>
      <c r="B206" s="279"/>
      <c r="C206" s="289"/>
      <c r="D206" s="161"/>
      <c r="E206" s="286"/>
      <c r="F206" s="21"/>
      <c r="G206" s="22"/>
      <c r="H206" s="36"/>
      <c r="I206" s="168"/>
      <c r="J206" s="24"/>
      <c r="K206" s="24"/>
      <c r="L206" s="24" t="s">
        <v>149</v>
      </c>
      <c r="M206" s="39"/>
      <c r="N206" s="116">
        <f>N193+N200</f>
        <v>82550000</v>
      </c>
      <c r="O206" s="154"/>
    </row>
    <row r="207" spans="1:15" ht="12.95" customHeight="1">
      <c r="A207" s="289"/>
      <c r="B207" s="279"/>
      <c r="C207" s="290"/>
      <c r="D207" s="162"/>
      <c r="E207" s="287"/>
      <c r="F207" s="78"/>
      <c r="G207" s="77"/>
      <c r="H207" s="40"/>
      <c r="I207" s="41"/>
      <c r="J207" s="45"/>
      <c r="K207" s="45"/>
      <c r="L207" s="45" t="s">
        <v>139</v>
      </c>
      <c r="M207" s="43"/>
      <c r="N207" s="113">
        <f>N194+N201</f>
        <v>167979000</v>
      </c>
    </row>
    <row r="208" spans="1:15" ht="12.95" customHeight="1">
      <c r="A208" s="289"/>
      <c r="B208" s="279"/>
      <c r="C208" s="167" t="s">
        <v>234</v>
      </c>
      <c r="D208" s="162"/>
      <c r="E208" s="237">
        <f>N208</f>
        <v>10000000</v>
      </c>
      <c r="F208" s="77"/>
      <c r="G208" s="77"/>
      <c r="H208" s="40"/>
      <c r="I208" s="41"/>
      <c r="J208" s="45"/>
      <c r="K208" s="45"/>
      <c r="L208" s="44" t="s">
        <v>53</v>
      </c>
      <c r="M208" s="43"/>
      <c r="N208" s="113">
        <v>10000000</v>
      </c>
    </row>
    <row r="209" spans="1:15" ht="12.95" customHeight="1">
      <c r="A209" s="289"/>
      <c r="B209" s="279"/>
      <c r="C209" s="170" t="s">
        <v>236</v>
      </c>
      <c r="D209" s="158"/>
      <c r="E209" s="76">
        <f>N209</f>
        <v>150000000</v>
      </c>
      <c r="F209" s="77"/>
      <c r="G209" s="77"/>
      <c r="H209" s="40"/>
      <c r="I209" s="41"/>
      <c r="J209" s="45"/>
      <c r="K209" s="45"/>
      <c r="L209" s="44" t="s">
        <v>53</v>
      </c>
      <c r="M209" s="43"/>
      <c r="N209" s="113">
        <v>150000000</v>
      </c>
    </row>
    <row r="210" spans="1:15" ht="12.95" customHeight="1">
      <c r="A210" s="289"/>
      <c r="B210" s="279"/>
      <c r="C210" s="162" t="s">
        <v>10</v>
      </c>
      <c r="D210" s="167"/>
      <c r="E210" s="76">
        <f>N210</f>
        <v>11000000</v>
      </c>
      <c r="F210" s="21" t="s">
        <v>17</v>
      </c>
      <c r="G210" s="22"/>
      <c r="H210" s="36">
        <v>5500000</v>
      </c>
      <c r="I210" s="168"/>
      <c r="J210" s="37"/>
      <c r="K210" s="168" t="s">
        <v>2</v>
      </c>
      <c r="L210" s="50">
        <v>2</v>
      </c>
      <c r="M210" s="39" t="s">
        <v>52</v>
      </c>
      <c r="N210" s="113">
        <f>H210*L210</f>
        <v>11000000</v>
      </c>
    </row>
    <row r="211" spans="1:15" ht="12.95" customHeight="1">
      <c r="A211" s="289"/>
      <c r="B211" s="279"/>
      <c r="C211" s="158" t="s">
        <v>11</v>
      </c>
      <c r="D211" s="158"/>
      <c r="E211" s="76">
        <f t="shared" ref="E211:E212" si="18">N211</f>
        <v>1000000</v>
      </c>
      <c r="F211" s="18" t="s">
        <v>150</v>
      </c>
      <c r="G211" s="75"/>
      <c r="H211" s="32"/>
      <c r="I211" s="33"/>
      <c r="J211" s="169"/>
      <c r="K211" s="169"/>
      <c r="L211" s="57"/>
      <c r="M211" s="58"/>
      <c r="N211" s="113">
        <v>1000000</v>
      </c>
    </row>
    <row r="212" spans="1:15" ht="12.95" customHeight="1">
      <c r="A212" s="289"/>
      <c r="B212" s="279"/>
      <c r="C212" s="160" t="s">
        <v>12</v>
      </c>
      <c r="D212" s="160"/>
      <c r="E212" s="76">
        <f t="shared" si="18"/>
        <v>1000000</v>
      </c>
      <c r="F212" s="74" t="s">
        <v>151</v>
      </c>
      <c r="G212" s="75"/>
      <c r="H212" s="32"/>
      <c r="I212" s="33"/>
      <c r="J212" s="169"/>
      <c r="K212" s="169"/>
      <c r="L212" s="57"/>
      <c r="M212" s="58"/>
      <c r="N212" s="117">
        <v>1000000</v>
      </c>
    </row>
    <row r="213" spans="1:15" s="25" customFormat="1" ht="12.95" customHeight="1">
      <c r="A213" s="289"/>
      <c r="B213" s="279"/>
      <c r="C213" s="183" t="s">
        <v>1</v>
      </c>
      <c r="D213" s="183"/>
      <c r="E213" s="285">
        <f>N215</f>
        <v>151000000</v>
      </c>
      <c r="F213" s="172" t="s">
        <v>166</v>
      </c>
      <c r="G213" s="19"/>
      <c r="H213" s="46"/>
      <c r="I213" s="53"/>
      <c r="J213" s="20"/>
      <c r="K213" s="20"/>
      <c r="L213" s="52"/>
      <c r="M213" s="47"/>
      <c r="N213" s="112">
        <v>150000000</v>
      </c>
      <c r="O213" s="154"/>
    </row>
    <row r="214" spans="1:15" ht="12.95" customHeight="1">
      <c r="A214" s="289"/>
      <c r="B214" s="279"/>
      <c r="C214" s="161"/>
      <c r="D214" s="161"/>
      <c r="E214" s="286"/>
      <c r="F214" s="72" t="s">
        <v>224</v>
      </c>
      <c r="G214" s="22"/>
      <c r="H214" s="36"/>
      <c r="I214" s="168"/>
      <c r="J214" s="24"/>
      <c r="K214" s="24"/>
      <c r="L214" s="38"/>
      <c r="M214" s="39"/>
      <c r="N214" s="112">
        <v>1000000</v>
      </c>
    </row>
    <row r="215" spans="1:15" ht="12.95" customHeight="1">
      <c r="A215" s="289"/>
      <c r="B215" s="279"/>
      <c r="C215" s="162"/>
      <c r="D215" s="162"/>
      <c r="E215" s="287"/>
      <c r="F215" s="78"/>
      <c r="G215" s="77"/>
      <c r="H215" s="40"/>
      <c r="I215" s="41"/>
      <c r="J215" s="45"/>
      <c r="K215" s="45"/>
      <c r="L215" s="44"/>
      <c r="M215" s="43"/>
      <c r="N215" s="113">
        <f>SUM(N213:N214)</f>
        <v>151000000</v>
      </c>
    </row>
    <row r="216" spans="1:15" ht="12.75" customHeight="1">
      <c r="A216" s="289"/>
      <c r="B216" s="279"/>
      <c r="C216" s="165" t="s">
        <v>237</v>
      </c>
      <c r="D216" s="160"/>
      <c r="E216" s="235">
        <f t="shared" ref="E216" si="19">N216</f>
        <v>60000000</v>
      </c>
      <c r="F216" s="74" t="s">
        <v>240</v>
      </c>
      <c r="G216" s="77"/>
      <c r="H216" s="40"/>
      <c r="I216" s="41"/>
      <c r="J216" s="45"/>
      <c r="K216" s="45"/>
      <c r="L216" s="44"/>
      <c r="M216" s="43"/>
      <c r="N216" s="113">
        <v>60000000</v>
      </c>
    </row>
    <row r="217" spans="1:15" ht="12.75" customHeight="1">
      <c r="A217" s="289"/>
      <c r="B217" s="279"/>
      <c r="C217" s="224" t="s">
        <v>297</v>
      </c>
      <c r="D217" s="223"/>
      <c r="E217" s="285">
        <f>N219</f>
        <v>73869000</v>
      </c>
      <c r="F217" s="18" t="s">
        <v>296</v>
      </c>
      <c r="G217" s="22"/>
      <c r="H217" s="36"/>
      <c r="I217" s="217"/>
      <c r="J217" s="24"/>
      <c r="K217" s="24"/>
      <c r="L217" s="24" t="s">
        <v>149</v>
      </c>
      <c r="M217" s="47"/>
      <c r="N217" s="115">
        <v>60000000</v>
      </c>
    </row>
    <row r="218" spans="1:15" ht="12.75" customHeight="1">
      <c r="A218" s="289"/>
      <c r="B218" s="279"/>
      <c r="C218" s="241"/>
      <c r="D218" s="242"/>
      <c r="E218" s="286"/>
      <c r="F218" s="21"/>
      <c r="G218" s="22"/>
      <c r="H218" s="36"/>
      <c r="I218" s="217"/>
      <c r="J218" s="24"/>
      <c r="K218" s="24"/>
      <c r="L218" s="24" t="s">
        <v>139</v>
      </c>
      <c r="M218" s="39"/>
      <c r="N218" s="112">
        <v>13869000</v>
      </c>
    </row>
    <row r="219" spans="1:15" ht="12.75" customHeight="1">
      <c r="A219" s="289"/>
      <c r="B219" s="279"/>
      <c r="C219" s="239"/>
      <c r="D219" s="239"/>
      <c r="E219" s="287"/>
      <c r="F219" s="78"/>
      <c r="G219" s="77"/>
      <c r="H219" s="40"/>
      <c r="I219" s="41"/>
      <c r="J219" s="45"/>
      <c r="K219" s="45"/>
      <c r="L219" s="38"/>
      <c r="M219" s="39"/>
      <c r="N219" s="236">
        <f>SUM(N217:N218)</f>
        <v>73869000</v>
      </c>
    </row>
    <row r="220" spans="1:15" ht="12.75" customHeight="1">
      <c r="A220" s="289"/>
      <c r="B220" s="279"/>
      <c r="C220" s="188" t="s">
        <v>252</v>
      </c>
      <c r="D220" s="160"/>
      <c r="E220" s="235">
        <f>N220</f>
        <v>1132819500</v>
      </c>
      <c r="F220" s="18" t="s">
        <v>152</v>
      </c>
      <c r="G220" s="75"/>
      <c r="H220" s="32"/>
      <c r="I220" s="33"/>
      <c r="J220" s="169"/>
      <c r="K220" s="169"/>
      <c r="L220" s="57"/>
      <c r="M220" s="58"/>
      <c r="N220" s="117">
        <v>1132819500</v>
      </c>
    </row>
    <row r="221" spans="1:15" ht="12.95" customHeight="1">
      <c r="A221" s="289"/>
      <c r="B221" s="279"/>
      <c r="C221" s="189" t="s">
        <v>253</v>
      </c>
      <c r="D221" s="189"/>
      <c r="E221" s="285">
        <f>N223</f>
        <v>54576000</v>
      </c>
      <c r="F221" s="224" t="s">
        <v>241</v>
      </c>
      <c r="G221" s="19"/>
      <c r="H221" s="46"/>
      <c r="I221" s="53"/>
      <c r="J221" s="20"/>
      <c r="K221" s="20"/>
      <c r="L221" s="24" t="s">
        <v>149</v>
      </c>
      <c r="M221" s="47"/>
      <c r="N221" s="115">
        <v>50000000</v>
      </c>
    </row>
    <row r="222" spans="1:15" ht="12.95" customHeight="1">
      <c r="A222" s="289"/>
      <c r="B222" s="279"/>
      <c r="C222" s="191"/>
      <c r="D222" s="193"/>
      <c r="E222" s="286"/>
      <c r="F222" s="199"/>
      <c r="G222" s="22"/>
      <c r="H222" s="36"/>
      <c r="I222" s="217"/>
      <c r="J222" s="24"/>
      <c r="K222" s="24"/>
      <c r="L222" s="24" t="s">
        <v>139</v>
      </c>
      <c r="M222" s="39"/>
      <c r="N222" s="112">
        <v>4576000</v>
      </c>
    </row>
    <row r="223" spans="1:15" ht="12.95" customHeight="1">
      <c r="A223" s="289"/>
      <c r="B223" s="279"/>
      <c r="C223" s="192"/>
      <c r="D223" s="190"/>
      <c r="E223" s="287"/>
      <c r="F223" s="199"/>
      <c r="G223" s="22"/>
      <c r="H223" s="36"/>
      <c r="I223" s="217"/>
      <c r="J223" s="24"/>
      <c r="K223" s="24"/>
      <c r="L223" s="38"/>
      <c r="M223" s="39"/>
      <c r="N223" s="236">
        <f>SUM(N221:N222)</f>
        <v>54576000</v>
      </c>
    </row>
    <row r="224" spans="1:15" ht="12.95" customHeight="1">
      <c r="A224" s="289"/>
      <c r="B224" s="279"/>
      <c r="C224" s="230" t="s">
        <v>271</v>
      </c>
      <c r="D224" s="225"/>
      <c r="E224" s="76">
        <f t="shared" ref="E224:E234" si="20">N224</f>
        <v>106457200</v>
      </c>
      <c r="F224" s="75"/>
      <c r="G224" s="75"/>
      <c r="H224" s="32"/>
      <c r="I224" s="33"/>
      <c r="J224" s="229"/>
      <c r="K224" s="229"/>
      <c r="L224" s="57"/>
      <c r="M224" s="58"/>
      <c r="N224" s="113">
        <v>106457200</v>
      </c>
    </row>
    <row r="225" spans="1:17" ht="12.95" customHeight="1">
      <c r="A225" s="289"/>
      <c r="B225" s="279"/>
      <c r="C225" s="228" t="s">
        <v>287</v>
      </c>
      <c r="D225" s="226"/>
      <c r="E225" s="227">
        <f t="shared" si="20"/>
        <v>8000000</v>
      </c>
      <c r="F225" s="199"/>
      <c r="G225" s="22"/>
      <c r="H225" s="36"/>
      <c r="I225" s="217"/>
      <c r="J225" s="24"/>
      <c r="K225" s="24"/>
      <c r="L225" s="38"/>
      <c r="M225" s="39"/>
      <c r="N225" s="113">
        <v>8000000</v>
      </c>
    </row>
    <row r="226" spans="1:17" ht="12.95" customHeight="1">
      <c r="A226" s="289"/>
      <c r="B226" s="279"/>
      <c r="C226" s="228" t="s">
        <v>288</v>
      </c>
      <c r="D226" s="226"/>
      <c r="E226" s="227">
        <f t="shared" si="20"/>
        <v>50000000</v>
      </c>
      <c r="F226" s="243"/>
      <c r="G226" s="75"/>
      <c r="H226" s="32"/>
      <c r="I226" s="33"/>
      <c r="J226" s="229"/>
      <c r="K226" s="229"/>
      <c r="L226" s="57"/>
      <c r="M226" s="58"/>
      <c r="N226" s="113">
        <v>50000000</v>
      </c>
    </row>
    <row r="227" spans="1:17" ht="12.75" customHeight="1">
      <c r="A227" s="289"/>
      <c r="B227" s="279"/>
      <c r="C227" s="201" t="s">
        <v>289</v>
      </c>
      <c r="D227" s="202"/>
      <c r="E227" s="76">
        <f t="shared" si="20"/>
        <v>8400000</v>
      </c>
      <c r="F227" s="74"/>
      <c r="G227" s="75"/>
      <c r="H227" s="32"/>
      <c r="I227" s="33"/>
      <c r="J227" s="229"/>
      <c r="K227" s="229"/>
      <c r="L227" s="57"/>
      <c r="M227" s="58"/>
      <c r="N227" s="113">
        <v>8400000</v>
      </c>
    </row>
    <row r="228" spans="1:17" ht="12.75" customHeight="1">
      <c r="A228" s="289"/>
      <c r="B228" s="279"/>
      <c r="C228" s="228" t="s">
        <v>290</v>
      </c>
      <c r="D228" s="226"/>
      <c r="E228" s="76">
        <f t="shared" si="20"/>
        <v>10070000</v>
      </c>
      <c r="F228" s="243"/>
      <c r="G228" s="75"/>
      <c r="H228" s="32"/>
      <c r="I228" s="33"/>
      <c r="J228" s="229"/>
      <c r="K228" s="229"/>
      <c r="L228" s="57"/>
      <c r="M228" s="58"/>
      <c r="N228" s="113">
        <v>10070000</v>
      </c>
    </row>
    <row r="229" spans="1:17" ht="12.75" customHeight="1">
      <c r="A229" s="289"/>
      <c r="B229" s="279"/>
      <c r="C229" s="241" t="s">
        <v>293</v>
      </c>
      <c r="D229" s="242"/>
      <c r="E229" s="76">
        <f t="shared" si="20"/>
        <v>5500000</v>
      </c>
      <c r="F229" s="246"/>
      <c r="G229" s="19"/>
      <c r="H229" s="46"/>
      <c r="I229" s="53"/>
      <c r="J229" s="20"/>
      <c r="K229" s="20"/>
      <c r="L229" s="38"/>
      <c r="M229" s="47"/>
      <c r="N229" s="116">
        <v>5500000</v>
      </c>
    </row>
    <row r="230" spans="1:17" ht="12.75" customHeight="1">
      <c r="A230" s="289"/>
      <c r="B230" s="279"/>
      <c r="C230" s="247" t="s">
        <v>294</v>
      </c>
      <c r="D230" s="240"/>
      <c r="E230" s="76">
        <f t="shared" si="20"/>
        <v>5100000</v>
      </c>
      <c r="F230" s="245"/>
      <c r="G230" s="75"/>
      <c r="H230" s="32"/>
      <c r="I230" s="33"/>
      <c r="J230" s="238"/>
      <c r="K230" s="238"/>
      <c r="L230" s="57"/>
      <c r="M230" s="58"/>
      <c r="N230" s="117">
        <v>5100000</v>
      </c>
    </row>
    <row r="231" spans="1:17" ht="12.75" customHeight="1">
      <c r="A231" s="289"/>
      <c r="B231" s="279"/>
      <c r="C231" s="241" t="s">
        <v>292</v>
      </c>
      <c r="D231" s="242"/>
      <c r="E231" s="286">
        <f>N233</f>
        <v>124200000</v>
      </c>
      <c r="F231" s="199"/>
      <c r="G231" s="22"/>
      <c r="H231" s="36"/>
      <c r="I231" s="217"/>
      <c r="J231" s="24"/>
      <c r="K231" s="24"/>
      <c r="L231" s="24" t="s">
        <v>149</v>
      </c>
      <c r="M231" s="39"/>
      <c r="N231" s="112">
        <v>123000000</v>
      </c>
    </row>
    <row r="232" spans="1:17" ht="12.75" customHeight="1">
      <c r="A232" s="289"/>
      <c r="B232" s="279"/>
      <c r="C232" s="241"/>
      <c r="D232" s="242"/>
      <c r="E232" s="286"/>
      <c r="F232" s="199"/>
      <c r="G232" s="22"/>
      <c r="H232" s="36"/>
      <c r="I232" s="217"/>
      <c r="J232" s="24"/>
      <c r="K232" s="24"/>
      <c r="L232" s="24" t="s">
        <v>139</v>
      </c>
      <c r="M232" s="39"/>
      <c r="N232" s="112">
        <v>1200000</v>
      </c>
    </row>
    <row r="233" spans="1:17" ht="12.75" customHeight="1">
      <c r="A233" s="289"/>
      <c r="B233" s="279"/>
      <c r="C233" s="239"/>
      <c r="D233" s="239"/>
      <c r="E233" s="287"/>
      <c r="F233" s="62"/>
      <c r="G233" s="77"/>
      <c r="H233" s="40"/>
      <c r="I233" s="41"/>
      <c r="J233" s="45"/>
      <c r="K233" s="45"/>
      <c r="L233" s="38"/>
      <c r="M233" s="39"/>
      <c r="N233" s="236">
        <f>SUM(N231:N232)</f>
        <v>124200000</v>
      </c>
      <c r="Q233" s="244"/>
    </row>
    <row r="234" spans="1:17" ht="12.75" customHeight="1">
      <c r="A234" s="290"/>
      <c r="B234" s="280"/>
      <c r="C234" s="170" t="s">
        <v>13</v>
      </c>
      <c r="D234" s="158"/>
      <c r="E234" s="76">
        <f t="shared" si="20"/>
        <v>90000000</v>
      </c>
      <c r="F234" s="75"/>
      <c r="G234" s="75"/>
      <c r="H234" s="32"/>
      <c r="I234" s="33"/>
      <c r="J234" s="169"/>
      <c r="K234" s="169"/>
      <c r="L234" s="57"/>
      <c r="M234" s="58"/>
      <c r="N234" s="113">
        <v>90000000</v>
      </c>
    </row>
    <row r="235" spans="1:17" ht="12.95" customHeight="1">
      <c r="A235" s="288" t="s">
        <v>149</v>
      </c>
      <c r="B235" s="278" t="s">
        <v>149</v>
      </c>
      <c r="C235" s="278" t="s">
        <v>149</v>
      </c>
      <c r="D235" s="279"/>
      <c r="E235" s="286">
        <f>N240</f>
        <v>294215320</v>
      </c>
      <c r="F235" s="22" t="s">
        <v>153</v>
      </c>
      <c r="G235" s="22"/>
      <c r="H235" s="36">
        <v>3000000</v>
      </c>
      <c r="I235" s="168"/>
      <c r="J235" s="37"/>
      <c r="K235" s="168" t="s">
        <v>2</v>
      </c>
      <c r="L235" s="63">
        <v>17</v>
      </c>
      <c r="M235" s="39" t="s">
        <v>52</v>
      </c>
      <c r="N235" s="112">
        <v>51000000</v>
      </c>
    </row>
    <row r="236" spans="1:17" ht="12.75" customHeight="1">
      <c r="A236" s="289"/>
      <c r="B236" s="279"/>
      <c r="C236" s="279"/>
      <c r="D236" s="279"/>
      <c r="E236" s="286"/>
      <c r="F236" s="22" t="s">
        <v>154</v>
      </c>
      <c r="G236" s="22"/>
      <c r="H236" s="36">
        <v>1000000</v>
      </c>
      <c r="I236" s="168"/>
      <c r="J236" s="37"/>
      <c r="K236" s="168" t="s">
        <v>2</v>
      </c>
      <c r="L236" s="63">
        <v>17</v>
      </c>
      <c r="M236" s="39" t="s">
        <v>52</v>
      </c>
      <c r="N236" s="112">
        <v>17000000</v>
      </c>
    </row>
    <row r="237" spans="1:17" ht="12.95" customHeight="1">
      <c r="A237" s="289"/>
      <c r="B237" s="279"/>
      <c r="C237" s="279"/>
      <c r="D237" s="279"/>
      <c r="E237" s="286"/>
      <c r="F237" s="22" t="s">
        <v>254</v>
      </c>
      <c r="G237" s="22"/>
      <c r="H237" s="36"/>
      <c r="I237" s="168"/>
      <c r="J237" s="37"/>
      <c r="K237" s="39"/>
      <c r="L237" s="63"/>
      <c r="M237" s="39"/>
      <c r="N237" s="112">
        <v>10000000</v>
      </c>
    </row>
    <row r="238" spans="1:17" ht="12.95" customHeight="1">
      <c r="A238" s="289"/>
      <c r="B238" s="279"/>
      <c r="C238" s="279"/>
      <c r="D238" s="279"/>
      <c r="E238" s="286"/>
      <c r="F238" s="21" t="s">
        <v>277</v>
      </c>
      <c r="G238" s="22"/>
      <c r="H238" s="36"/>
      <c r="I238" s="217"/>
      <c r="J238" s="37"/>
      <c r="K238" s="39"/>
      <c r="L238" s="63"/>
      <c r="M238" s="39"/>
      <c r="N238" s="112">
        <v>211215320</v>
      </c>
    </row>
    <row r="239" spans="1:17" ht="12.95" customHeight="1">
      <c r="A239" s="289"/>
      <c r="B239" s="279"/>
      <c r="C239" s="279"/>
      <c r="D239" s="279"/>
      <c r="E239" s="286"/>
      <c r="F239" s="22" t="s">
        <v>238</v>
      </c>
      <c r="G239" s="22"/>
      <c r="H239" s="36"/>
      <c r="I239" s="168"/>
      <c r="J239" s="37"/>
      <c r="K239" s="39"/>
      <c r="L239" s="63"/>
      <c r="M239" s="39"/>
      <c r="N239" s="112">
        <v>5000000</v>
      </c>
    </row>
    <row r="240" spans="1:17" ht="12.95" customHeight="1">
      <c r="A240" s="290"/>
      <c r="B240" s="280"/>
      <c r="C240" s="280"/>
      <c r="D240" s="280"/>
      <c r="E240" s="287"/>
      <c r="F240" s="22"/>
      <c r="G240" s="22"/>
      <c r="H240" s="36"/>
      <c r="I240" s="168"/>
      <c r="J240" s="24"/>
      <c r="K240" s="24"/>
      <c r="L240" s="38" t="s">
        <v>53</v>
      </c>
      <c r="M240" s="39"/>
      <c r="N240" s="113">
        <f>SUM(N235:N239)</f>
        <v>294215320</v>
      </c>
    </row>
    <row r="241" spans="1:15" s="25" customFormat="1" ht="12.95" customHeight="1">
      <c r="A241" s="281" t="s">
        <v>155</v>
      </c>
      <c r="B241" s="282" t="s">
        <v>155</v>
      </c>
      <c r="C241" s="281" t="s">
        <v>155</v>
      </c>
      <c r="D241" s="282"/>
      <c r="E241" s="283">
        <f>N246</f>
        <v>629243467</v>
      </c>
      <c r="F241" s="18" t="s">
        <v>156</v>
      </c>
      <c r="G241" s="19"/>
      <c r="H241" s="46"/>
      <c r="I241" s="53"/>
      <c r="J241" s="20"/>
      <c r="K241" s="20"/>
      <c r="L241" s="20"/>
      <c r="M241" s="19"/>
      <c r="N241" s="112">
        <v>416591767</v>
      </c>
      <c r="O241" s="154"/>
    </row>
    <row r="242" spans="1:15" s="25" customFormat="1" ht="12.95" customHeight="1">
      <c r="A242" s="281"/>
      <c r="B242" s="282"/>
      <c r="C242" s="281"/>
      <c r="D242" s="282"/>
      <c r="E242" s="284"/>
      <c r="F242" s="21" t="s">
        <v>157</v>
      </c>
      <c r="G242" s="22"/>
      <c r="H242" s="36"/>
      <c r="I242" s="217"/>
      <c r="J242" s="24"/>
      <c r="K242" s="24"/>
      <c r="L242" s="24"/>
      <c r="M242" s="22"/>
      <c r="N242" s="112">
        <v>104942340</v>
      </c>
      <c r="O242" s="154"/>
    </row>
    <row r="243" spans="1:15" s="25" customFormat="1" ht="12.95" customHeight="1">
      <c r="A243" s="281"/>
      <c r="B243" s="282"/>
      <c r="C243" s="281"/>
      <c r="D243" s="282"/>
      <c r="E243" s="284"/>
      <c r="F243" s="231" t="s">
        <v>158</v>
      </c>
      <c r="G243" s="22"/>
      <c r="H243" s="36"/>
      <c r="I243" s="217"/>
      <c r="J243" s="24"/>
      <c r="K243" s="24"/>
      <c r="L243" s="24"/>
      <c r="M243" s="22"/>
      <c r="N243" s="112">
        <v>101000000</v>
      </c>
      <c r="O243" s="154"/>
    </row>
    <row r="244" spans="1:15" s="25" customFormat="1" ht="12.95" customHeight="1">
      <c r="A244" s="281"/>
      <c r="B244" s="282"/>
      <c r="C244" s="281"/>
      <c r="D244" s="282"/>
      <c r="E244" s="284"/>
      <c r="F244" s="21" t="s">
        <v>159</v>
      </c>
      <c r="G244" s="22"/>
      <c r="H244" s="36"/>
      <c r="I244" s="217"/>
      <c r="J244" s="24"/>
      <c r="K244" s="24"/>
      <c r="L244" s="24"/>
      <c r="M244" s="22"/>
      <c r="N244" s="112">
        <v>5709360</v>
      </c>
      <c r="O244" s="154"/>
    </row>
    <row r="245" spans="1:15" s="25" customFormat="1" ht="12.95" customHeight="1">
      <c r="A245" s="281"/>
      <c r="B245" s="282"/>
      <c r="C245" s="281"/>
      <c r="D245" s="282"/>
      <c r="E245" s="284"/>
      <c r="F245" s="21" t="s">
        <v>160</v>
      </c>
      <c r="G245" s="22"/>
      <c r="H245" s="36"/>
      <c r="I245" s="217"/>
      <c r="J245" s="24"/>
      <c r="K245" s="24"/>
      <c r="L245" s="24"/>
      <c r="M245" s="22"/>
      <c r="N245" s="112">
        <v>1000000</v>
      </c>
      <c r="O245" s="154"/>
    </row>
    <row r="246" spans="1:15" ht="12.95" customHeight="1">
      <c r="A246" s="281"/>
      <c r="B246" s="282"/>
      <c r="C246" s="281"/>
      <c r="D246" s="282"/>
      <c r="E246" s="284"/>
      <c r="F246" s="78"/>
      <c r="G246" s="77"/>
      <c r="H246" s="40"/>
      <c r="I246" s="41"/>
      <c r="J246" s="45"/>
      <c r="K246" s="45"/>
      <c r="L246" s="44" t="s">
        <v>53</v>
      </c>
      <c r="M246" s="43"/>
      <c r="N246" s="236">
        <f>SUM(N241:N245)</f>
        <v>629243467</v>
      </c>
      <c r="O246" s="154"/>
    </row>
    <row r="247" spans="1:15" s="25" customFormat="1" ht="12.95" customHeight="1">
      <c r="A247" s="281" t="s">
        <v>193</v>
      </c>
      <c r="B247" s="282" t="s">
        <v>193</v>
      </c>
      <c r="C247" s="282" t="s">
        <v>193</v>
      </c>
      <c r="D247" s="282"/>
      <c r="E247" s="283">
        <f>N248</f>
        <v>0</v>
      </c>
      <c r="F247" s="18"/>
      <c r="G247" s="19"/>
      <c r="H247" s="46"/>
      <c r="I247" s="53"/>
      <c r="J247" s="20"/>
      <c r="K247" s="20"/>
      <c r="L247" s="20"/>
      <c r="M247" s="19"/>
      <c r="N247" s="112"/>
      <c r="O247" s="154"/>
    </row>
    <row r="248" spans="1:15" ht="12.95" customHeight="1">
      <c r="A248" s="281"/>
      <c r="B248" s="282"/>
      <c r="C248" s="282"/>
      <c r="D248" s="282"/>
      <c r="E248" s="284"/>
      <c r="F248" s="78"/>
      <c r="G248" s="77"/>
      <c r="H248" s="40"/>
      <c r="I248" s="41"/>
      <c r="J248" s="45"/>
      <c r="K248" s="45"/>
      <c r="L248" s="44" t="s">
        <v>53</v>
      </c>
      <c r="M248" s="43"/>
      <c r="N248" s="113">
        <f>SUM(N247:N247)</f>
        <v>0</v>
      </c>
    </row>
    <row r="249" spans="1:15" ht="12.95" customHeight="1">
      <c r="A249" s="158" t="s">
        <v>38</v>
      </c>
      <c r="B249" s="159" t="s">
        <v>38</v>
      </c>
      <c r="C249" s="158" t="s">
        <v>38</v>
      </c>
      <c r="D249" s="159"/>
      <c r="E249" s="76">
        <f>N249</f>
        <v>1000000</v>
      </c>
      <c r="F249" s="77"/>
      <c r="G249" s="77"/>
      <c r="H249" s="40"/>
      <c r="I249" s="41"/>
      <c r="J249" s="45"/>
      <c r="K249" s="45"/>
      <c r="L249" s="44" t="s">
        <v>53</v>
      </c>
      <c r="M249" s="43"/>
      <c r="N249" s="113">
        <v>1000000</v>
      </c>
    </row>
    <row r="250" spans="1:15" ht="12.95" customHeight="1">
      <c r="A250" s="164" t="s">
        <v>161</v>
      </c>
      <c r="B250" s="31" t="s">
        <v>161</v>
      </c>
      <c r="C250" s="158" t="s">
        <v>161</v>
      </c>
      <c r="D250" s="158"/>
      <c r="E250" s="76">
        <f>N250</f>
        <v>20000000</v>
      </c>
      <c r="F250" s="77"/>
      <c r="G250" s="77"/>
      <c r="H250" s="40"/>
      <c r="I250" s="41"/>
      <c r="J250" s="45"/>
      <c r="K250" s="45"/>
      <c r="L250" s="44" t="s">
        <v>53</v>
      </c>
      <c r="M250" s="43"/>
      <c r="N250" s="113">
        <v>20000000</v>
      </c>
    </row>
    <row r="251" spans="1:15" s="131" customFormat="1" ht="12.95" customHeight="1">
      <c r="A251" s="278" t="s">
        <v>162</v>
      </c>
      <c r="B251" s="278" t="s">
        <v>162</v>
      </c>
      <c r="C251" s="170"/>
      <c r="D251" s="158"/>
      <c r="E251" s="123">
        <f>E252+E253</f>
        <v>10000000</v>
      </c>
      <c r="F251" s="124"/>
      <c r="G251" s="124"/>
      <c r="H251" s="125"/>
      <c r="I251" s="126"/>
      <c r="J251" s="127"/>
      <c r="K251" s="127"/>
      <c r="L251" s="128"/>
      <c r="M251" s="129"/>
      <c r="N251" s="130">
        <f>SUM(N252:N253)</f>
        <v>10000000</v>
      </c>
      <c r="O251" s="155"/>
    </row>
    <row r="252" spans="1:15" s="131" customFormat="1" ht="12.95" customHeight="1">
      <c r="A252" s="279"/>
      <c r="B252" s="279"/>
      <c r="C252" s="170" t="s">
        <v>163</v>
      </c>
      <c r="D252" s="158"/>
      <c r="E252" s="123">
        <f>N252</f>
        <v>9000000</v>
      </c>
      <c r="F252" s="124"/>
      <c r="G252" s="124"/>
      <c r="H252" s="125"/>
      <c r="I252" s="126"/>
      <c r="J252" s="127"/>
      <c r="K252" s="127"/>
      <c r="L252" s="128" t="s">
        <v>53</v>
      </c>
      <c r="M252" s="129"/>
      <c r="N252" s="132">
        <v>9000000</v>
      </c>
      <c r="O252" s="155"/>
    </row>
    <row r="253" spans="1:15" s="131" customFormat="1" ht="12.95" customHeight="1">
      <c r="A253" s="280"/>
      <c r="B253" s="280"/>
      <c r="C253" s="170" t="s">
        <v>164</v>
      </c>
      <c r="D253" s="158"/>
      <c r="E253" s="123">
        <f>N253</f>
        <v>1000000</v>
      </c>
      <c r="F253" s="124"/>
      <c r="G253" s="124"/>
      <c r="H253" s="125"/>
      <c r="I253" s="126"/>
      <c r="J253" s="127"/>
      <c r="K253" s="127"/>
      <c r="L253" s="128" t="s">
        <v>53</v>
      </c>
      <c r="M253" s="129"/>
      <c r="N253" s="132">
        <v>1000000</v>
      </c>
      <c r="O253" s="155"/>
    </row>
    <row r="258" spans="6:14">
      <c r="F258" s="80"/>
      <c r="G258" s="64"/>
      <c r="H258" s="80"/>
      <c r="I258" s="80"/>
      <c r="J258" s="73"/>
      <c r="K258" s="80"/>
      <c r="L258" s="80"/>
      <c r="M258" s="80"/>
      <c r="N258" s="118"/>
    </row>
    <row r="259" spans="6:14">
      <c r="F259" s="80"/>
      <c r="G259" s="64"/>
      <c r="H259" s="80"/>
      <c r="I259" s="80"/>
      <c r="J259" s="73"/>
      <c r="K259" s="80"/>
      <c r="L259" s="80"/>
      <c r="M259" s="80"/>
      <c r="N259" s="118"/>
    </row>
    <row r="260" spans="6:14">
      <c r="F260" s="80"/>
      <c r="G260" s="64"/>
      <c r="H260" s="80"/>
      <c r="I260" s="80"/>
      <c r="J260" s="73"/>
      <c r="K260" s="80"/>
      <c r="L260" s="80"/>
      <c r="M260" s="80"/>
      <c r="N260" s="118"/>
    </row>
    <row r="261" spans="6:14">
      <c r="F261" s="80"/>
      <c r="G261" s="64"/>
      <c r="H261" s="80"/>
      <c r="I261" s="80"/>
      <c r="J261" s="73"/>
      <c r="K261" s="80"/>
      <c r="L261" s="80"/>
      <c r="M261" s="80"/>
      <c r="N261" s="118"/>
    </row>
  </sheetData>
  <mergeCells count="107">
    <mergeCell ref="E231:E233"/>
    <mergeCell ref="E217:E219"/>
    <mergeCell ref="E221:E223"/>
    <mergeCell ref="J12:L12"/>
    <mergeCell ref="J13:L13"/>
    <mergeCell ref="J14:L14"/>
    <mergeCell ref="J15:L15"/>
    <mergeCell ref="A3:D3"/>
    <mergeCell ref="A5:A101"/>
    <mergeCell ref="B6:B28"/>
    <mergeCell ref="C6:C9"/>
    <mergeCell ref="D6:D9"/>
    <mergeCell ref="E6:E9"/>
    <mergeCell ref="C10:C11"/>
    <mergeCell ref="D10:D11"/>
    <mergeCell ref="E10:E11"/>
    <mergeCell ref="C12:C16"/>
    <mergeCell ref="D12:D16"/>
    <mergeCell ref="E12:E16"/>
    <mergeCell ref="B56:B101"/>
    <mergeCell ref="C56:C58"/>
    <mergeCell ref="D56:D58"/>
    <mergeCell ref="E56:E58"/>
    <mergeCell ref="C59:C76"/>
    <mergeCell ref="D59:D76"/>
    <mergeCell ref="E59:E76"/>
    <mergeCell ref="C77:C80"/>
    <mergeCell ref="D77:D80"/>
    <mergeCell ref="E77:E80"/>
    <mergeCell ref="C81:C95"/>
    <mergeCell ref="D81:D95"/>
    <mergeCell ref="C17:C28"/>
    <mergeCell ref="D17:D28"/>
    <mergeCell ref="E17:E28"/>
    <mergeCell ref="B30:B54"/>
    <mergeCell ref="C30:C34"/>
    <mergeCell ref="D30:D34"/>
    <mergeCell ref="E30:E34"/>
    <mergeCell ref="C35:C36"/>
    <mergeCell ref="D35:D36"/>
    <mergeCell ref="E35:E36"/>
    <mergeCell ref="C37:C54"/>
    <mergeCell ref="D37:D54"/>
    <mergeCell ref="E37:E54"/>
    <mergeCell ref="A103:A117"/>
    <mergeCell ref="B104:B117"/>
    <mergeCell ref="C104:C105"/>
    <mergeCell ref="D104:D105"/>
    <mergeCell ref="E104:E105"/>
    <mergeCell ref="C106:C109"/>
    <mergeCell ref="D106:D109"/>
    <mergeCell ref="E106:E109"/>
    <mergeCell ref="C110:C117"/>
    <mergeCell ref="D110:D117"/>
    <mergeCell ref="E110:E117"/>
    <mergeCell ref="F171:J171"/>
    <mergeCell ref="E172:E175"/>
    <mergeCell ref="E81:E95"/>
    <mergeCell ref="C96:C98"/>
    <mergeCell ref="D96:D98"/>
    <mergeCell ref="E96:E98"/>
    <mergeCell ref="C99:C101"/>
    <mergeCell ref="D99:D101"/>
    <mergeCell ref="E99:E101"/>
    <mergeCell ref="E136:E142"/>
    <mergeCell ref="E143:E149"/>
    <mergeCell ref="C150:C155"/>
    <mergeCell ref="E150:E155"/>
    <mergeCell ref="E122:E128"/>
    <mergeCell ref="E129:E135"/>
    <mergeCell ref="C181:C186"/>
    <mergeCell ref="E181:E186"/>
    <mergeCell ref="C187:C192"/>
    <mergeCell ref="E187:E192"/>
    <mergeCell ref="C193:C207"/>
    <mergeCell ref="E193:E207"/>
    <mergeCell ref="C156:C163"/>
    <mergeCell ref="E156:E163"/>
    <mergeCell ref="C164:C170"/>
    <mergeCell ref="E165:E166"/>
    <mergeCell ref="E167:E168"/>
    <mergeCell ref="E169:E170"/>
    <mergeCell ref="C171:C176"/>
    <mergeCell ref="A251:A253"/>
    <mergeCell ref="B251:B253"/>
    <mergeCell ref="A247:A248"/>
    <mergeCell ref="B247:B248"/>
    <mergeCell ref="C247:C248"/>
    <mergeCell ref="D247:D248"/>
    <mergeCell ref="E247:E248"/>
    <mergeCell ref="E213:E215"/>
    <mergeCell ref="A235:A240"/>
    <mergeCell ref="B235:B240"/>
    <mergeCell ref="C235:C240"/>
    <mergeCell ref="D235:D240"/>
    <mergeCell ref="E235:E240"/>
    <mergeCell ref="A241:A246"/>
    <mergeCell ref="B241:B246"/>
    <mergeCell ref="C241:C246"/>
    <mergeCell ref="D241:D246"/>
    <mergeCell ref="E241:E246"/>
    <mergeCell ref="A118:A234"/>
    <mergeCell ref="B119:B234"/>
    <mergeCell ref="C120:C149"/>
    <mergeCell ref="E120:E121"/>
    <mergeCell ref="C177:C180"/>
    <mergeCell ref="E177:E180"/>
  </mergeCells>
  <phoneticPr fontId="2" type="noConversion"/>
  <printOptions horizontalCentered="1"/>
  <pageMargins left="0.39370078740157483" right="0" top="0.39370078740157483" bottom="0.39370078740157483" header="0" footer="0"/>
  <pageSetup paperSize="9" scale="60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3</vt:i4>
      </vt:variant>
    </vt:vector>
  </HeadingPairs>
  <TitlesOfParts>
    <vt:vector size="6" baseType="lpstr">
      <vt:lpstr>2019 예산서</vt:lpstr>
      <vt:lpstr>세입</vt:lpstr>
      <vt:lpstr>세출</vt:lpstr>
      <vt:lpstr>'2019 예산서'!Print_Area</vt:lpstr>
      <vt:lpstr>세입!Print_Area</vt:lpstr>
      <vt:lpstr>세출!Print_Titles</vt:lpstr>
    </vt:vector>
  </TitlesOfParts>
  <Company>사무국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혜진</dc:creator>
  <cp:lastModifiedBy>COM-12</cp:lastModifiedBy>
  <cp:lastPrinted>2019-07-05T08:50:08Z</cp:lastPrinted>
  <dcterms:created xsi:type="dcterms:W3CDTF">2011-01-18T06:46:21Z</dcterms:created>
  <dcterms:modified xsi:type="dcterms:W3CDTF">2019-07-09T06:26:43Z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SCPROP_SA">
    <vt:lpwstr>D:\법인\법인\2018년도\2018 예산\2018 예산\2018 예산가안_양은영_180201.xlsx</vt:lpwstr>
  </property>
</Properties>
</file>