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데이터백업\법인\(법인) 예산서 및 결산서\예산서\2022년\홈페이지공고\"/>
    </mc:Choice>
  </mc:AlternateContent>
  <bookViews>
    <workbookView xWindow="-120" yWindow="-120" windowWidth="29040" windowHeight="15840" tabRatio="592" activeTab="2"/>
  </bookViews>
  <sheets>
    <sheet name="2022예산서" sheetId="5" r:id="rId1"/>
    <sheet name="세입" sheetId="3" r:id="rId2"/>
    <sheet name="세출" sheetId="1" r:id="rId3"/>
  </sheets>
  <definedNames>
    <definedName name="_xlnm._FilterDatabase" localSheetId="2" hidden="1">세출!$A$2:$P$2</definedName>
    <definedName name="_xlnm.Print_Area" localSheetId="0">'2022예산서'!$A$1:$L$18</definedName>
    <definedName name="_xlnm.Print_Area" localSheetId="1">세입!$A$1:$G$25</definedName>
    <definedName name="_xlnm.Print_Titles" localSheetId="2">세출!$2:$2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2" i="1" l="1"/>
  <c r="N33" i="1"/>
  <c r="N34" i="1"/>
  <c r="N35" i="1"/>
  <c r="D14" i="3"/>
  <c r="G3" i="3"/>
  <c r="K20" i="5" l="1"/>
  <c r="E16" i="5"/>
  <c r="N41" i="1" l="1"/>
  <c r="E238" i="1" l="1"/>
  <c r="E229" i="1" l="1"/>
  <c r="N118" i="1" l="1"/>
  <c r="N111" i="1"/>
  <c r="N44" i="1"/>
  <c r="N6" i="1" l="1"/>
  <c r="G13" i="3" l="1"/>
  <c r="E237" i="1" l="1"/>
  <c r="E230" i="1" l="1"/>
  <c r="N109" i="1"/>
  <c r="N235" i="1" l="1"/>
  <c r="N185" i="1" l="1"/>
  <c r="N184" i="1"/>
  <c r="N183" i="1"/>
  <c r="N182" i="1"/>
  <c r="N181" i="1"/>
  <c r="N180" i="1"/>
  <c r="N178" i="1"/>
  <c r="N177" i="1"/>
  <c r="N176" i="1"/>
  <c r="N179" i="1" l="1"/>
  <c r="N186" i="1"/>
  <c r="N121" i="1"/>
  <c r="N11" i="1"/>
  <c r="N12" i="1" s="1"/>
  <c r="E11" i="1" s="1"/>
  <c r="L16" i="5" l="1"/>
  <c r="L17" i="5"/>
  <c r="J7" i="5"/>
  <c r="J6" i="5" s="1"/>
  <c r="D7" i="5"/>
  <c r="D6" i="5" s="1"/>
  <c r="F15" i="5" l="1"/>
  <c r="F14" i="5"/>
  <c r="N120" i="1" l="1"/>
  <c r="N119" i="1"/>
  <c r="N187" i="1" l="1"/>
  <c r="N147" i="1" l="1"/>
  <c r="N148" i="1"/>
  <c r="N96" i="1" l="1"/>
  <c r="N57" i="1"/>
  <c r="N8" i="1" l="1"/>
  <c r="L15" i="5" l="1"/>
  <c r="L14" i="5"/>
  <c r="L13" i="5"/>
  <c r="L12" i="5"/>
  <c r="L11" i="5"/>
  <c r="L10" i="5"/>
  <c r="L9" i="5"/>
  <c r="L8" i="5"/>
  <c r="K7" i="5"/>
  <c r="K6" i="5" s="1"/>
  <c r="F13" i="5"/>
  <c r="F12" i="5"/>
  <c r="F11" i="5"/>
  <c r="F10" i="5"/>
  <c r="F9" i="5"/>
  <c r="F8" i="5"/>
  <c r="E7" i="5"/>
  <c r="F7" i="5" l="1"/>
  <c r="L7" i="5"/>
  <c r="L6" i="5"/>
  <c r="N37" i="1" l="1"/>
  <c r="N29" i="1"/>
  <c r="E235" i="1" l="1"/>
  <c r="E234" i="1"/>
  <c r="N189" i="1" l="1"/>
  <c r="N95" i="1"/>
  <c r="N27" i="1" l="1"/>
  <c r="N26" i="1"/>
  <c r="N25" i="1"/>
  <c r="N24" i="1"/>
  <c r="N23" i="1"/>
  <c r="N22" i="1"/>
  <c r="N21" i="1"/>
  <c r="N20" i="1"/>
  <c r="N30" i="1" l="1"/>
  <c r="E20" i="1" s="1"/>
  <c r="N246" i="1"/>
  <c r="E236" i="1" l="1"/>
  <c r="N45" i="1"/>
  <c r="N43" i="1"/>
  <c r="N233" i="1"/>
  <c r="E231" i="1" l="1"/>
  <c r="N197" i="1"/>
  <c r="N196" i="1" l="1"/>
  <c r="N204" i="1" l="1"/>
  <c r="E227" i="1" l="1"/>
  <c r="N190" i="1" l="1"/>
  <c r="N188" i="1"/>
  <c r="N173" i="1"/>
  <c r="N171" i="1"/>
  <c r="N117" i="1"/>
  <c r="N122" i="1"/>
  <c r="N116" i="1"/>
  <c r="N114" i="1"/>
  <c r="N107" i="1"/>
  <c r="N112" i="1"/>
  <c r="N110" i="1"/>
  <c r="N103" i="1"/>
  <c r="N102" i="1"/>
  <c r="N100" i="1"/>
  <c r="N99" i="1"/>
  <c r="N212" i="1"/>
  <c r="N211" i="1"/>
  <c r="N217" i="1" s="1"/>
  <c r="N205" i="1"/>
  <c r="N203" i="1"/>
  <c r="N155" i="1"/>
  <c r="N154" i="1"/>
  <c r="N141" i="1"/>
  <c r="N140" i="1"/>
  <c r="N134" i="1"/>
  <c r="N133" i="1"/>
  <c r="N85" i="1"/>
  <c r="N86" i="1"/>
  <c r="N87" i="1"/>
  <c r="N88" i="1"/>
  <c r="N89" i="1"/>
  <c r="N90" i="1"/>
  <c r="N91" i="1"/>
  <c r="N92" i="1"/>
  <c r="N93" i="1"/>
  <c r="N94" i="1"/>
  <c r="N97" i="1"/>
  <c r="N84" i="1"/>
  <c r="N83" i="1"/>
  <c r="N81" i="1"/>
  <c r="N80" i="1"/>
  <c r="N79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63" i="1"/>
  <c r="N61" i="1"/>
  <c r="N60" i="1"/>
  <c r="N55" i="1"/>
  <c r="N52" i="1"/>
  <c r="N56" i="1"/>
  <c r="N54" i="1"/>
  <c r="N53" i="1"/>
  <c r="N50" i="1"/>
  <c r="N49" i="1"/>
  <c r="N48" i="1"/>
  <c r="N47" i="1"/>
  <c r="N40" i="1"/>
  <c r="N42" i="1"/>
  <c r="N39" i="1" l="1"/>
  <c r="N51" i="1"/>
  <c r="N218" i="1"/>
  <c r="N98" i="1"/>
  <c r="N126" i="1"/>
  <c r="N115" i="1"/>
  <c r="N127" i="1"/>
  <c r="N9" i="1"/>
  <c r="N7" i="1"/>
  <c r="E204" i="1" l="1"/>
  <c r="N221" i="1"/>
  <c r="G25" i="3"/>
  <c r="G23" i="3"/>
  <c r="G18" i="3"/>
  <c r="G16" i="3"/>
  <c r="G10" i="3"/>
  <c r="G7" i="3"/>
  <c r="N257" i="1"/>
  <c r="N254" i="1"/>
  <c r="N252" i="1"/>
  <c r="E247" i="1" s="1"/>
  <c r="N226" i="1"/>
  <c r="N191" i="1"/>
  <c r="E176" i="1"/>
  <c r="N174" i="1"/>
  <c r="E173" i="1" s="1"/>
  <c r="N172" i="1"/>
  <c r="N169" i="1"/>
  <c r="N168" i="1"/>
  <c r="N161" i="1"/>
  <c r="N160" i="1"/>
  <c r="N123" i="1"/>
  <c r="E114" i="1" s="1"/>
  <c r="N113" i="1"/>
  <c r="E109" i="1" s="1"/>
  <c r="N108" i="1"/>
  <c r="N104" i="1"/>
  <c r="E102" i="1" s="1"/>
  <c r="N101" i="1"/>
  <c r="E99" i="1" s="1"/>
  <c r="N82" i="1"/>
  <c r="N78" i="1"/>
  <c r="N62" i="1"/>
  <c r="N46" i="1"/>
  <c r="N58" i="1" s="1"/>
  <c r="E39" i="1" s="1"/>
  <c r="N38" i="1"/>
  <c r="E37" i="1" s="1"/>
  <c r="N36" i="1"/>
  <c r="N10" i="1"/>
  <c r="H13" i="1" s="1"/>
  <c r="E259" i="1"/>
  <c r="E258" i="1"/>
  <c r="E256" i="1"/>
  <c r="E255" i="1"/>
  <c r="E239" i="1"/>
  <c r="E228" i="1"/>
  <c r="E223" i="1"/>
  <c r="E222" i="1"/>
  <c r="E220" i="1"/>
  <c r="E219" i="1"/>
  <c r="E198" i="1"/>
  <c r="E187" i="1"/>
  <c r="E149" i="1"/>
  <c r="E142" i="1"/>
  <c r="E135" i="1"/>
  <c r="E128" i="1"/>
  <c r="E126" i="1"/>
  <c r="E171" i="1" l="1"/>
  <c r="E170" i="1" s="1"/>
  <c r="N170" i="1"/>
  <c r="E60" i="1"/>
  <c r="N59" i="1"/>
  <c r="H17" i="1"/>
  <c r="N17" i="1" s="1"/>
  <c r="H16" i="1"/>
  <c r="N16" i="1" s="1"/>
  <c r="H15" i="1"/>
  <c r="N15" i="1" s="1"/>
  <c r="H18" i="1"/>
  <c r="N18" i="1" s="1"/>
  <c r="E224" i="1"/>
  <c r="E175" i="1"/>
  <c r="E188" i="1"/>
  <c r="E162" i="1"/>
  <c r="E257" i="1"/>
  <c r="E156" i="1"/>
  <c r="N106" i="1"/>
  <c r="E107" i="1"/>
  <c r="E106" i="1" s="1"/>
  <c r="E105" i="1" s="1"/>
  <c r="E221" i="1"/>
  <c r="E253" i="1"/>
  <c r="E240" i="1"/>
  <c r="E83" i="1"/>
  <c r="E79" i="1"/>
  <c r="E63" i="1"/>
  <c r="E6" i="1"/>
  <c r="N175" i="1"/>
  <c r="E192" i="1"/>
  <c r="N105" i="1"/>
  <c r="E125" i="1" l="1"/>
  <c r="E124" i="1" s="1"/>
  <c r="N125" i="1"/>
  <c r="N124" i="1" s="1"/>
  <c r="N13" i="1"/>
  <c r="N14" i="1" s="1"/>
  <c r="N31" i="1"/>
  <c r="E31" i="1"/>
  <c r="N19" i="1"/>
  <c r="E59" i="1"/>
  <c r="E13" i="1" l="1"/>
  <c r="N5" i="1"/>
  <c r="N4" i="1" s="1"/>
  <c r="N3" i="1" s="1"/>
  <c r="E15" i="1"/>
  <c r="E5" i="1" s="1"/>
  <c r="E4" i="1" s="1"/>
  <c r="E3" i="1" s="1"/>
  <c r="D24" i="3"/>
  <c r="D19" i="3"/>
  <c r="D17" i="3"/>
  <c r="D15" i="3"/>
  <c r="D11" i="3"/>
  <c r="D8" i="3"/>
  <c r="D4" i="3"/>
  <c r="D3" i="3" l="1"/>
  <c r="E6" i="5" l="1"/>
  <c r="F6" i="5" s="1"/>
</calcChain>
</file>

<file path=xl/comments1.xml><?xml version="1.0" encoding="utf-8"?>
<comments xmlns="http://schemas.openxmlformats.org/spreadsheetml/2006/main">
  <authors>
    <author>최지영</author>
    <author>COM-12</author>
  </authors>
  <commentList>
    <comment ref="G9" authorId="0" shapeId="0">
      <text>
        <r>
          <rPr>
            <b/>
            <sz val="9"/>
            <color indexed="81"/>
            <rFont val="돋움"/>
            <family val="3"/>
            <charset val="129"/>
          </rPr>
          <t>시비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보조금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미확정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예상금액으로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G15" authorId="1" shapeId="0">
      <text>
        <r>
          <rPr>
            <b/>
            <sz val="11"/>
            <color indexed="81"/>
            <rFont val="돋움"/>
            <family val="3"/>
            <charset val="129"/>
          </rPr>
          <t>지정후원금</t>
        </r>
        <r>
          <rPr>
            <b/>
            <sz val="11"/>
            <color indexed="81"/>
            <rFont val="Tahoma"/>
            <family val="2"/>
          </rPr>
          <t xml:space="preserve"> 90,000,000</t>
        </r>
        <r>
          <rPr>
            <b/>
            <sz val="11"/>
            <color indexed="81"/>
            <rFont val="돋움"/>
            <family val="3"/>
            <charset val="129"/>
          </rPr>
          <t>원
비지정후원금</t>
        </r>
        <r>
          <rPr>
            <b/>
            <sz val="11"/>
            <color indexed="81"/>
            <rFont val="Tahoma"/>
            <family val="2"/>
          </rPr>
          <t xml:space="preserve"> 60,000,000</t>
        </r>
        <r>
          <rPr>
            <b/>
            <sz val="11"/>
            <color indexed="81"/>
            <rFont val="돋움"/>
            <family val="3"/>
            <charset val="129"/>
          </rPr>
          <t>원
합계</t>
        </r>
        <r>
          <rPr>
            <b/>
            <sz val="11"/>
            <color indexed="81"/>
            <rFont val="Tahoma"/>
            <family val="2"/>
          </rPr>
          <t xml:space="preserve"> 150,000,000</t>
        </r>
        <r>
          <rPr>
            <b/>
            <sz val="11"/>
            <color indexed="81"/>
            <rFont val="돋움"/>
            <family val="3"/>
            <charset val="129"/>
          </rPr>
          <t>원</t>
        </r>
      </text>
    </comment>
    <comment ref="G17" authorId="0" shapeId="0">
      <text>
        <r>
          <rPr>
            <b/>
            <sz val="9"/>
            <color indexed="81"/>
            <rFont val="Tahoma"/>
            <family val="2"/>
          </rPr>
          <t>30,000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>*19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>*12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>=6,840,000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0" shapeId="0">
      <text>
        <r>
          <rPr>
            <b/>
            <sz val="9"/>
            <color indexed="81"/>
            <rFont val="돋움"/>
            <family val="3"/>
            <charset val="129"/>
          </rPr>
          <t>회장후보자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등록비</t>
        </r>
        <r>
          <rPr>
            <b/>
            <sz val="9"/>
            <color indexed="81"/>
            <rFont val="Tahoma"/>
            <family val="2"/>
          </rPr>
          <t xml:space="preserve"> 3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>(3</t>
        </r>
        <r>
          <rPr>
            <b/>
            <sz val="9"/>
            <color indexed="81"/>
            <rFont val="돋움"/>
            <family val="3"/>
            <charset val="129"/>
          </rPr>
          <t>천만원</t>
        </r>
        <r>
          <rPr>
            <b/>
            <sz val="9"/>
            <color indexed="81"/>
            <rFont val="Tahoma"/>
            <family val="2"/>
          </rPr>
          <t>)</t>
        </r>
      </text>
    </comment>
  </commentList>
</comments>
</file>

<file path=xl/comments2.xml><?xml version="1.0" encoding="utf-8"?>
<comments xmlns="http://schemas.openxmlformats.org/spreadsheetml/2006/main">
  <authors>
    <author>COM-12</author>
    <author>최지영</author>
  </authors>
  <commentList>
    <comment ref="F6" authorId="0" shapeId="0">
      <text>
        <r>
          <rPr>
            <b/>
            <sz val="12"/>
            <color indexed="81"/>
            <rFont val="돋움"/>
            <family val="3"/>
            <charset val="129"/>
          </rPr>
          <t>직원</t>
        </r>
        <r>
          <rPr>
            <b/>
            <sz val="12"/>
            <color indexed="81"/>
            <rFont val="Tahoma"/>
            <family val="2"/>
          </rPr>
          <t>1(</t>
        </r>
        <r>
          <rPr>
            <b/>
            <sz val="12"/>
            <color indexed="81"/>
            <rFont val="돋움"/>
            <family val="3"/>
            <charset val="129"/>
          </rPr>
          <t>이삼희</t>
        </r>
        <r>
          <rPr>
            <b/>
            <sz val="12"/>
            <color indexed="81"/>
            <rFont val="Tahoma"/>
            <family val="2"/>
          </rPr>
          <t xml:space="preserve">), </t>
        </r>
        <r>
          <rPr>
            <b/>
            <sz val="12"/>
            <color indexed="81"/>
            <rFont val="돋움"/>
            <family val="3"/>
            <charset val="129"/>
          </rPr>
          <t>직원</t>
        </r>
        <r>
          <rPr>
            <b/>
            <sz val="12"/>
            <color indexed="81"/>
            <rFont val="Tahoma"/>
            <family val="2"/>
          </rPr>
          <t>2(</t>
        </r>
        <r>
          <rPr>
            <b/>
            <sz val="12"/>
            <color indexed="81"/>
            <rFont val="돋움"/>
            <family val="3"/>
            <charset val="129"/>
          </rPr>
          <t>이은하</t>
        </r>
        <r>
          <rPr>
            <b/>
            <sz val="12"/>
            <color indexed="81"/>
            <rFont val="Tahoma"/>
            <family val="2"/>
          </rPr>
          <t>:</t>
        </r>
        <r>
          <rPr>
            <b/>
            <sz val="12"/>
            <color indexed="81"/>
            <rFont val="돋움"/>
            <family val="3"/>
            <charset val="129"/>
          </rPr>
          <t>육아휴직</t>
        </r>
        <r>
          <rPr>
            <b/>
            <sz val="12"/>
            <color indexed="81"/>
            <rFont val="Tahoma"/>
            <family val="2"/>
          </rPr>
          <t xml:space="preserve">), </t>
        </r>
        <r>
          <rPr>
            <b/>
            <sz val="12"/>
            <color indexed="81"/>
            <rFont val="돋움"/>
            <family val="3"/>
            <charset val="129"/>
          </rPr>
          <t>직원</t>
        </r>
        <r>
          <rPr>
            <b/>
            <sz val="12"/>
            <color indexed="81"/>
            <rFont val="Tahoma"/>
            <family val="2"/>
          </rPr>
          <t>3(</t>
        </r>
        <r>
          <rPr>
            <b/>
            <sz val="12"/>
            <color indexed="81"/>
            <rFont val="돋움"/>
            <family val="3"/>
            <charset val="129"/>
          </rPr>
          <t>김갑녹</t>
        </r>
        <r>
          <rPr>
            <b/>
            <sz val="12"/>
            <color indexed="81"/>
            <rFont val="Tahoma"/>
            <family val="2"/>
          </rPr>
          <t xml:space="preserve">), </t>
        </r>
        <r>
          <rPr>
            <b/>
            <sz val="12"/>
            <color indexed="81"/>
            <rFont val="돋움"/>
            <family val="3"/>
            <charset val="129"/>
          </rPr>
          <t>직원</t>
        </r>
        <r>
          <rPr>
            <b/>
            <sz val="12"/>
            <color indexed="81"/>
            <rFont val="Tahoma"/>
            <family val="2"/>
          </rPr>
          <t>4(</t>
        </r>
        <r>
          <rPr>
            <b/>
            <sz val="12"/>
            <color indexed="81"/>
            <rFont val="돋움"/>
            <family val="3"/>
            <charset val="129"/>
          </rPr>
          <t>조유미</t>
        </r>
        <r>
          <rPr>
            <b/>
            <sz val="12"/>
            <color indexed="81"/>
            <rFont val="Tahoma"/>
            <family val="2"/>
          </rPr>
          <t>)</t>
        </r>
      </text>
    </comment>
    <comment ref="F7" authorId="1" shapeId="0">
      <text>
        <r>
          <rPr>
            <b/>
            <sz val="9"/>
            <color indexed="81"/>
            <rFont val="돋움"/>
            <family val="3"/>
            <charset val="129"/>
          </rPr>
          <t>이은하</t>
        </r>
        <r>
          <rPr>
            <b/>
            <sz val="9"/>
            <color indexed="81"/>
            <rFont val="Tahoma"/>
            <family val="2"/>
          </rPr>
          <t xml:space="preserve"> 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복직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인건비</t>
        </r>
        <r>
          <rPr>
            <b/>
            <sz val="9"/>
            <color indexed="81"/>
            <rFont val="Tahoma"/>
            <family val="2"/>
          </rPr>
          <t xml:space="preserve"> 10</t>
        </r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계산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L24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10년 장기근속자 : 이은주, 김명한, 하성준
</t>
        </r>
      </text>
    </comment>
    <comment ref="L25" authorId="1" shapeId="0">
      <text>
        <r>
          <rPr>
            <b/>
            <sz val="9"/>
            <color indexed="81"/>
            <rFont val="Tahoma"/>
            <family val="2"/>
          </rPr>
          <t>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장기근속자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장현주</t>
        </r>
      </text>
    </comment>
    <comment ref="N28" authorId="1" shapeId="0">
      <text>
        <r>
          <rPr>
            <b/>
            <sz val="9"/>
            <color indexed="81"/>
            <rFont val="돋움"/>
            <family val="3"/>
            <charset val="129"/>
          </rPr>
          <t>복지포인트</t>
        </r>
        <r>
          <rPr>
            <b/>
            <sz val="9"/>
            <color indexed="81"/>
            <rFont val="Tahoma"/>
            <family val="2"/>
          </rPr>
          <t xml:space="preserve"> 48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 xml:space="preserve"> 
</t>
        </r>
      </text>
    </comment>
    <comment ref="F39" authorId="1" shapeId="0">
      <text>
        <r>
          <rPr>
            <b/>
            <sz val="9"/>
            <color indexed="81"/>
            <rFont val="돋움"/>
            <family val="3"/>
            <charset val="129"/>
          </rPr>
          <t>선거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</t>
        </r>
        <r>
          <rPr>
            <b/>
            <sz val="9"/>
            <color indexed="81"/>
            <rFont val="Tahoma"/>
            <family val="2"/>
          </rPr>
          <t xml:space="preserve"> : 4</t>
        </r>
        <r>
          <rPr>
            <b/>
            <sz val="9"/>
            <color indexed="81"/>
            <rFont val="돋움"/>
            <family val="3"/>
            <charset val="129"/>
          </rPr>
          <t>천정도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소요
선거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</t>
        </r>
        <r>
          <rPr>
            <b/>
            <sz val="9"/>
            <color indexed="81"/>
            <rFont val="Tahoma"/>
            <family val="2"/>
          </rPr>
          <t xml:space="preserve"> : 8~9</t>
        </r>
        <r>
          <rPr>
            <b/>
            <sz val="9"/>
            <color indexed="81"/>
            <rFont val="돋움"/>
            <family val="3"/>
            <charset val="129"/>
          </rPr>
          <t>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소요</t>
        </r>
      </text>
    </comment>
    <comment ref="F50" authorId="1" shapeId="0">
      <text>
        <r>
          <rPr>
            <b/>
            <sz val="9"/>
            <color indexed="81"/>
            <rFont val="돋움"/>
            <family val="3"/>
            <charset val="129"/>
          </rPr>
          <t>선거관리위원회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회의비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기타회의비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집행</t>
        </r>
      </text>
    </comment>
    <comment ref="F77" authorId="1" shapeId="0">
      <text>
        <r>
          <rPr>
            <b/>
            <sz val="9"/>
            <color indexed="81"/>
            <rFont val="돋움"/>
            <family val="3"/>
            <charset val="129"/>
          </rPr>
          <t>소송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승소비</t>
        </r>
        <r>
          <rPr>
            <b/>
            <sz val="9"/>
            <color indexed="81"/>
            <rFont val="Tahoma"/>
            <family val="2"/>
          </rPr>
          <t xml:space="preserve"> 29,700,000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포함되어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있음</t>
        </r>
      </text>
    </comment>
    <comment ref="F107" authorId="1" shapeId="0">
      <text>
        <r>
          <rPr>
            <b/>
            <sz val="9"/>
            <color indexed="81"/>
            <rFont val="돋움"/>
            <family val="3"/>
            <charset val="129"/>
          </rPr>
          <t>대원빌딩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전기공사비</t>
        </r>
        <r>
          <rPr>
            <b/>
            <sz val="9"/>
            <color indexed="81"/>
            <rFont val="Tahoma"/>
            <family val="2"/>
          </rPr>
          <t xml:space="preserve"> 150</t>
        </r>
        <r>
          <rPr>
            <b/>
            <sz val="9"/>
            <color indexed="81"/>
            <rFont val="돋움"/>
            <family val="3"/>
            <charset val="129"/>
          </rPr>
          <t>만원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</t>
        </r>
      </text>
    </comment>
    <comment ref="H110" authorId="0" shapeId="0">
      <text>
        <r>
          <rPr>
            <b/>
            <sz val="13"/>
            <color indexed="81"/>
            <rFont val="돋움"/>
            <family val="3"/>
            <charset val="129"/>
          </rPr>
          <t>웹센터</t>
        </r>
        <r>
          <rPr>
            <b/>
            <sz val="13"/>
            <color indexed="81"/>
            <rFont val="Tahoma"/>
            <family val="2"/>
          </rPr>
          <t xml:space="preserve"> 2022.5.1 </t>
        </r>
        <r>
          <rPr>
            <b/>
            <sz val="13"/>
            <color indexed="81"/>
            <rFont val="돋움"/>
            <family val="3"/>
            <charset val="129"/>
          </rPr>
          <t>계약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만료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재계약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해야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함</t>
        </r>
        <r>
          <rPr>
            <b/>
            <sz val="13"/>
            <color indexed="81"/>
            <rFont val="Tahoma"/>
            <family val="2"/>
          </rPr>
          <t>.</t>
        </r>
      </text>
    </comment>
    <comment ref="H111" authorId="0" shapeId="0">
      <text>
        <r>
          <rPr>
            <b/>
            <sz val="11"/>
            <color indexed="81"/>
            <rFont val="돋움"/>
            <family val="3"/>
            <charset val="129"/>
          </rPr>
          <t>중앙회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회관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매입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목적으로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매년</t>
        </r>
        <r>
          <rPr>
            <b/>
            <sz val="11"/>
            <color indexed="81"/>
            <rFont val="Tahoma"/>
            <family val="2"/>
          </rPr>
          <t xml:space="preserve"> 3</t>
        </r>
        <r>
          <rPr>
            <b/>
            <sz val="11"/>
            <color indexed="81"/>
            <rFont val="돋움"/>
            <family val="3"/>
            <charset val="129"/>
          </rPr>
          <t>억씩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적립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할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것</t>
        </r>
      </text>
    </comment>
    <comment ref="H112" authorId="0" shapeId="0">
      <text>
        <r>
          <rPr>
            <b/>
            <sz val="11"/>
            <color indexed="81"/>
            <rFont val="돋움"/>
            <family val="3"/>
            <charset val="129"/>
          </rPr>
          <t>미디어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사용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목적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트레일블레이저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차량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구입</t>
        </r>
      </text>
    </comment>
    <comment ref="F120" authorId="0" shapeId="0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4</t>
        </r>
        <r>
          <rPr>
            <b/>
            <sz val="9"/>
            <color indexed="81"/>
            <rFont val="돋움"/>
            <family val="3"/>
            <charset val="129"/>
          </rPr>
          <t>월부터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납부</t>
        </r>
        <r>
          <rPr>
            <b/>
            <sz val="9"/>
            <color indexed="81"/>
            <rFont val="Tahoma"/>
            <family val="2"/>
          </rPr>
          <t>(3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약정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F121" authorId="0" shapeId="0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3</t>
        </r>
        <r>
          <rPr>
            <b/>
            <sz val="9"/>
            <color indexed="81"/>
            <rFont val="돋움"/>
            <family val="3"/>
            <charset val="129"/>
          </rPr>
          <t>월부터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선불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F122" authorId="0" shapeId="0">
      <text>
        <r>
          <rPr>
            <b/>
            <sz val="9"/>
            <color indexed="81"/>
            <rFont val="Tahoma"/>
            <family val="2"/>
          </rPr>
          <t>2020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4</t>
        </r>
        <r>
          <rPr>
            <b/>
            <sz val="9"/>
            <color indexed="81"/>
            <rFont val="돋움"/>
            <family val="3"/>
            <charset val="129"/>
          </rPr>
          <t>월부터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사용</t>
        </r>
      </text>
    </comment>
    <comment ref="F173" authorId="1" shapeId="0">
      <text>
        <r>
          <rPr>
            <b/>
            <sz val="9"/>
            <color indexed="81"/>
            <rFont val="돋움"/>
            <family val="3"/>
            <charset val="129"/>
          </rPr>
          <t>회장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취임식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예산</t>
        </r>
      </text>
    </comment>
    <comment ref="F187" authorId="1" shapeId="0">
      <text>
        <r>
          <rPr>
            <b/>
            <sz val="9"/>
            <color indexed="81"/>
            <rFont val="Tahoma"/>
            <family val="2"/>
          </rPr>
          <t>120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예상</t>
        </r>
      </text>
    </comment>
    <comment ref="F193" authorId="1" shapeId="0">
      <text>
        <r>
          <rPr>
            <b/>
            <sz val="9"/>
            <color indexed="81"/>
            <rFont val="돋움"/>
            <family val="3"/>
            <charset val="129"/>
          </rPr>
          <t>장석주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인건비</t>
        </r>
      </text>
    </comment>
    <comment ref="N224" authorId="1" shapeId="0">
      <text>
        <r>
          <rPr>
            <b/>
            <sz val="9"/>
            <color indexed="81"/>
            <rFont val="Tahoma"/>
            <family val="2"/>
          </rPr>
          <t>21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잔액으로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집행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<sst xmlns="http://schemas.openxmlformats.org/spreadsheetml/2006/main" count="690" uniqueCount="307">
  <si>
    <t>보조금수입</t>
  </si>
  <si>
    <t>시각장애인을 위한 화면해설 그림동화 오디오북 제작사업</t>
  </si>
  <si>
    <t>×</t>
  </si>
  <si>
    <t>○ 직원2</t>
  </si>
  <si>
    <t>○ 직원3</t>
  </si>
  <si>
    <t>법인국고보조사업</t>
  </si>
  <si>
    <t>행사사업</t>
  </si>
  <si>
    <t>시각장애인 정보접근지원사업</t>
  </si>
  <si>
    <t>점자도서관 운영사업</t>
  </si>
  <si>
    <t>홍보사업</t>
  </si>
  <si>
    <t>편의시설설치사업</t>
  </si>
  <si>
    <t>녹음도서제작 및 대여사업</t>
  </si>
  <si>
    <t>기타사업</t>
  </si>
  <si>
    <t>기타행사사업</t>
  </si>
  <si>
    <t>○ 기타행사사업</t>
  </si>
  <si>
    <t>○ 기타홍보사업</t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</si>
  <si>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</si>
  <si>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</si>
  <si>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</si>
  <si>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</si>
  <si>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</si>
  <si>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</si>
  <si>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</si>
  <si>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</si>
  <si>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</si>
  <si>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</si>
  <si>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</si>
  <si>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</si>
  <si>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</si>
  <si>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</si>
  <si>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</si>
  <si>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</si>
  <si>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</si>
  <si>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</si>
  <si>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</si>
  <si>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</si>
  <si>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</si>
  <si>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</si>
  <si>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</si>
  <si>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</si>
  <si>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</si>
  <si>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</si>
  <si>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</si>
  <si>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</si>
  <si>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</si>
  <si>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</si>
  <si>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</si>
  <si>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</si>
  <si>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</si>
  <si>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=</t>
    <phoneticPr fontId="2" type="noConversion"/>
  </si>
  <si>
    <t>계</t>
    <phoneticPr fontId="2" type="noConversion"/>
  </si>
  <si>
    <t>퇴직적립금</t>
    <phoneticPr fontId="2" type="noConversion"/>
  </si>
  <si>
    <t>기타후생경비</t>
    <phoneticPr fontId="2" type="noConversion"/>
  </si>
  <si>
    <t>○ 직원송년회 식비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</si>
  <si>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</si>
  <si>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</si>
  <si>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</si>
  <si>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</si>
  <si>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직원생일선물비</t>
    <phoneticPr fontId="2" type="noConversion"/>
  </si>
  <si>
    <t>○ 시간외수당</t>
    <phoneticPr fontId="2" type="noConversion"/>
  </si>
  <si>
    <t>○ 직원복리후생비</t>
    <phoneticPr fontId="2" type="noConversion"/>
  </si>
  <si>
    <t>업무추진비</t>
    <phoneticPr fontId="2" type="noConversion"/>
  </si>
  <si>
    <t>기관운영비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</si>
  <si>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</si>
  <si>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</si>
  <si>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</si>
  <si>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</si>
  <si>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직책보조비</t>
    <phoneticPr fontId="2" type="noConversion"/>
  </si>
  <si>
    <t>○ 회장 직책보조비</t>
    <phoneticPr fontId="2" type="noConversion"/>
  </si>
  <si>
    <t>회의비</t>
    <phoneticPr fontId="2" type="noConversion"/>
  </si>
  <si>
    <t>○ 총회비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</si>
  <si>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</si>
  <si>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</si>
  <si>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</si>
  <si>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</si>
  <si>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</si>
  <si>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</si>
  <si>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</si>
  <si>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</si>
  <si>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</si>
  <si>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</si>
  <si>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</si>
  <si>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</si>
  <si>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</si>
  <si>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</si>
  <si>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</si>
  <si>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</si>
  <si>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</si>
  <si>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</si>
  <si>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</si>
  <si>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</si>
  <si>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법률자문수수료</t>
    <phoneticPr fontId="2" type="noConversion"/>
  </si>
  <si>
    <t>○ 기타잡비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</si>
  <si>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</si>
  <si>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</si>
  <si>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</si>
  <si>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○ 도시가스요금</t>
    <phoneticPr fontId="2" type="noConversion"/>
  </si>
  <si>
    <t>제세공과금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</si>
  <si>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</si>
  <si>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</si>
  <si>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</si>
  <si>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인지세</t>
    <phoneticPr fontId="2" type="noConversion"/>
  </si>
  <si>
    <t>○ 법인재산세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</si>
  <si>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</si>
  <si>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</si>
  <si>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</si>
  <si>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</si>
  <si>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</si>
  <si>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</si>
  <si>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</si>
  <si>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</si>
  <si>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</si>
  <si>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기타운영비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</si>
  <si>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</si>
  <si>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</si>
  <si>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재산조성비</t>
    <phoneticPr fontId="2" type="noConversion"/>
  </si>
  <si>
    <t>시설비</t>
    <phoneticPr fontId="2" type="noConversion"/>
  </si>
  <si>
    <t>○ 시설비</t>
    <phoneticPr fontId="2" type="noConversion"/>
  </si>
  <si>
    <t>자산취득비</t>
    <phoneticPr fontId="2" type="noConversion"/>
  </si>
  <si>
    <t>○ 비품구입비</t>
    <phoneticPr fontId="2" type="noConversion"/>
  </si>
  <si>
    <t>○ 임대보증금</t>
    <phoneticPr fontId="2" type="noConversion"/>
  </si>
  <si>
    <t>○ 건물구입비</t>
    <phoneticPr fontId="2" type="noConversion"/>
  </si>
  <si>
    <t>시설장비유지보수비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</si>
  <si>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</si>
  <si>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</si>
  <si>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</si>
  <si>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</si>
  <si>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프로그램유지보수비</t>
    <phoneticPr fontId="2" type="noConversion"/>
  </si>
  <si>
    <t>- 복합기 사용료</t>
    <phoneticPr fontId="2" type="noConversion"/>
  </si>
  <si>
    <t>사업비</t>
    <phoneticPr fontId="2" type="noConversion"/>
  </si>
  <si>
    <t>시각장애인 재활전문가 양성사업</t>
    <phoneticPr fontId="2" type="noConversion"/>
  </si>
  <si>
    <t>국고</t>
    <phoneticPr fontId="2" type="noConversion"/>
  </si>
  <si>
    <t>자부담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</si>
  <si>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</si>
  <si>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</si>
  <si>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</si>
  <si>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지원금</t>
    <phoneticPr fontId="2" type="noConversion"/>
  </si>
  <si>
    <t>○ 편의시설설치사업</t>
    <phoneticPr fontId="2" type="noConversion"/>
  </si>
  <si>
    <t>○ 녹음도서제작 및 대여사업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</si>
  <si>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</si>
  <si>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</si>
  <si>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전출금</t>
    <phoneticPr fontId="2" type="noConversion"/>
  </si>
  <si>
    <t>○ 노원시각장애인복지관운영사업</t>
    <phoneticPr fontId="2" type="noConversion"/>
  </si>
  <si>
    <t>○ 학습지원센터</t>
    <phoneticPr fontId="2" type="noConversion"/>
  </si>
  <si>
    <t>○ 곰두리체육센터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</si>
  <si>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</si>
  <si>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</si>
  <si>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잡지출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</si>
  <si>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</si>
  <si>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</si>
  <si>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</si>
  <si>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총계</t>
    <phoneticPr fontId="2" type="noConversion"/>
  </si>
  <si>
    <t>-지원금</t>
    <phoneticPr fontId="2" type="noConversion"/>
  </si>
  <si>
    <t>-인건비(국고)</t>
    <phoneticPr fontId="2" type="noConversion"/>
  </si>
  <si>
    <t>-운영비(국고)</t>
    <phoneticPr fontId="2" type="noConversion"/>
  </si>
  <si>
    <t>-사업비(국고)</t>
    <phoneticPr fontId="2" type="noConversion"/>
  </si>
  <si>
    <t>-사업비(자부담)</t>
    <phoneticPr fontId="2" type="noConversion"/>
  </si>
  <si>
    <t>-인건비(자부담)</t>
    <phoneticPr fontId="2" type="noConversion"/>
  </si>
  <si>
    <t>-운영비(자부담)</t>
    <phoneticPr fontId="2" type="noConversion"/>
  </si>
  <si>
    <t>-인건비(지원금)</t>
    <phoneticPr fontId="2" type="noConversion"/>
  </si>
  <si>
    <t>-사업비(지원금)</t>
    <phoneticPr fontId="2" type="noConversion"/>
  </si>
  <si>
    <t>○점자도서관운영사업(구비)</t>
    <phoneticPr fontId="2" type="noConversion"/>
  </si>
  <si>
    <t>-시설비(자부담)</t>
    <phoneticPr fontId="2" type="noConversion"/>
  </si>
  <si>
    <t>○점자도서관운영사업(시비)</t>
    <phoneticPr fontId="2" type="noConversion"/>
  </si>
  <si>
    <t>-운영비(지원금)</t>
    <phoneticPr fontId="2" type="noConversion"/>
  </si>
  <si>
    <t>○ 퇴직적립금</t>
  </si>
  <si>
    <t>-인건비</t>
    <phoneticPr fontId="2" type="noConversion"/>
  </si>
  <si>
    <t>-운영비</t>
    <phoneticPr fontId="2" type="noConversion"/>
  </si>
  <si>
    <t>-업무추진비</t>
    <phoneticPr fontId="2" type="noConversion"/>
  </si>
  <si>
    <t>-시설비</t>
    <phoneticPr fontId="2" type="noConversion"/>
  </si>
  <si>
    <t>-사업비</t>
    <phoneticPr fontId="2" type="noConversion"/>
  </si>
  <si>
    <t>&lt;세입&gt;</t>
    <phoneticPr fontId="2" type="noConversion"/>
  </si>
  <si>
    <t>보조금수입</t>
    <phoneticPr fontId="2" type="noConversion"/>
  </si>
  <si>
    <t>지방비</t>
    <phoneticPr fontId="2" type="noConversion"/>
  </si>
  <si>
    <t>기타보조금</t>
    <phoneticPr fontId="2" type="noConversion"/>
  </si>
  <si>
    <t>회비수입</t>
    <phoneticPr fontId="2" type="noConversion"/>
  </si>
  <si>
    <t>잡수입</t>
    <phoneticPr fontId="2" type="noConversion"/>
  </si>
  <si>
    <t>전년도
이월금</t>
    <phoneticPr fontId="2" type="noConversion"/>
  </si>
  <si>
    <t>대여금</t>
    <phoneticPr fontId="2" type="noConversion"/>
  </si>
  <si>
    <t>사회보험부담비용</t>
    <phoneticPr fontId="2" type="noConversion"/>
  </si>
  <si>
    <t>&lt;세입, 세출 총괄&gt;</t>
    <phoneticPr fontId="8" type="noConversion"/>
  </si>
  <si>
    <t>(단위 : 천원)</t>
    <phoneticPr fontId="2" type="noConversion"/>
  </si>
  <si>
    <t>전년도이월금</t>
    <phoneticPr fontId="8" type="noConversion"/>
  </si>
  <si>
    <t>○ 법인국고사업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</si>
  <si>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</si>
  <si>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</si>
  <si>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○ 후원금수입</t>
    <phoneticPr fontId="2" type="noConversion"/>
  </si>
  <si>
    <t>○ 임원회비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</si>
  <si>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</si>
  <si>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</si>
  <si>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</si>
  <si>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○ 전년도 이월금</t>
    <phoneticPr fontId="2" type="noConversion"/>
  </si>
  <si>
    <t>&lt;세출&gt;</t>
    <phoneticPr fontId="2" type="noConversion"/>
  </si>
  <si>
    <t>세목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</si>
  <si>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</si>
  <si>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</si>
  <si>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</si>
  <si>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○ 직원1</t>
    <phoneticPr fontId="2" type="noConversion"/>
  </si>
  <si>
    <t>-자부담</t>
    <phoneticPr fontId="2" type="noConversion"/>
  </si>
  <si>
    <t>÷</t>
    <phoneticPr fontId="2" type="noConversion"/>
  </si>
  <si>
    <t>=</t>
    <phoneticPr fontId="2" type="noConversion"/>
  </si>
  <si>
    <t>○ 국민연금(백원단위 올림)</t>
    <phoneticPr fontId="2" type="noConversion"/>
  </si>
  <si>
    <t>×</t>
    <phoneticPr fontId="2" type="noConversion"/>
  </si>
  <si>
    <t>○ 건강보험(백원단위 올림)</t>
    <phoneticPr fontId="2" type="noConversion"/>
  </si>
  <si>
    <t>○ 고용보험(백원단위 올림)</t>
    <phoneticPr fontId="2" type="noConversion"/>
  </si>
  <si>
    <t>○ 산재보험(백원단위 올림)</t>
    <phoneticPr fontId="2" type="noConversion"/>
  </si>
  <si>
    <t>11,500원*24명*3시간*3일*3주*12월</t>
    <phoneticPr fontId="2" type="noConversion"/>
  </si>
  <si>
    <t>○ 면허세</t>
    <phoneticPr fontId="2" type="noConversion"/>
  </si>
  <si>
    <t>점자홍보물제작사업</t>
    <phoneticPr fontId="2" type="noConversion"/>
  </si>
  <si>
    <t>사회교육사업</t>
    <phoneticPr fontId="2" type="noConversion"/>
  </si>
  <si>
    <t>후원회 운영사업</t>
    <phoneticPr fontId="2" type="noConversion"/>
  </si>
  <si>
    <t>시각장애인 TV시청을 위한 이어드림서비스</t>
    <phoneticPr fontId="2" type="noConversion"/>
  </si>
  <si>
    <t>○ 기타지원금</t>
    <phoneticPr fontId="2" type="noConversion"/>
  </si>
  <si>
    <t>시각장애인국제협력사업</t>
    <phoneticPr fontId="2" type="noConversion"/>
  </si>
  <si>
    <t>○ 시각장애인 TV시청을 위한 이어드림서비스</t>
    <phoneticPr fontId="2" type="noConversion"/>
  </si>
  <si>
    <t>○ 찾아가는장애인스쿨((주)지에스홈쇼핑 지정기탁사업)</t>
    <phoneticPr fontId="2" type="noConversion"/>
  </si>
  <si>
    <t>(보행지도사 양성사업,</t>
    <phoneticPr fontId="2" type="noConversion"/>
  </si>
  <si>
    <t>점역교정사 양성사업)</t>
    <phoneticPr fontId="2" type="noConversion"/>
  </si>
  <si>
    <t>시각장애인 역량강화사업</t>
    <phoneticPr fontId="2" type="noConversion"/>
  </si>
  <si>
    <t>시각장애인 인식개선사업</t>
    <phoneticPr fontId="2" type="noConversion"/>
  </si>
  <si>
    <t>화면해설영상물제작사업</t>
    <phoneticPr fontId="2" type="noConversion"/>
  </si>
  <si>
    <t>찾아가는장애인스쿨</t>
    <phoneticPr fontId="2" type="noConversion"/>
  </si>
  <si>
    <t>○ 기타지부지원금</t>
    <phoneticPr fontId="2" type="noConversion"/>
  </si>
  <si>
    <t>- 장소대관료</t>
    <phoneticPr fontId="2" type="noConversion"/>
  </si>
  <si>
    <t>=</t>
    <phoneticPr fontId="2" type="noConversion"/>
  </si>
  <si>
    <t>- 식대</t>
    <phoneticPr fontId="2" type="noConversion"/>
  </si>
  <si>
    <t>- 교통비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</si>
  <si>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</si>
  <si>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</si>
  <si>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</si>
  <si>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감사단교통비</t>
    <phoneticPr fontId="2" type="noConversion"/>
  </si>
  <si>
    <t>- 지부정기감사 출장비</t>
    <phoneticPr fontId="2" type="noConversion"/>
  </si>
  <si>
    <t>- 기타감사 및 조사비</t>
    <phoneticPr fontId="2" type="noConversion"/>
  </si>
  <si>
    <t>- 현수막</t>
    <phoneticPr fontId="2" type="noConversion"/>
  </si>
  <si>
    <t>생활용구보급사업</t>
    <phoneticPr fontId="2" type="noConversion"/>
  </si>
  <si>
    <t>8,000원*3명*20일*12월</t>
    <phoneticPr fontId="2" type="noConversion"/>
  </si>
  <si>
    <t>○ 직원명절선물구입비</t>
    <phoneticPr fontId="2" type="noConversion"/>
  </si>
  <si>
    <t>○ 이룸센터주차권</t>
    <phoneticPr fontId="2" type="noConversion"/>
  </si>
  <si>
    <t>○ 미디어접근센터 건물화재보험료</t>
    <phoneticPr fontId="2" type="noConversion"/>
  </si>
  <si>
    <t>○ 기타운영비</t>
    <phoneticPr fontId="2" type="noConversion"/>
  </si>
  <si>
    <t>정책 토론회 및 세미나 개최 사업</t>
    <phoneticPr fontId="2" type="noConversion"/>
  </si>
  <si>
    <t>○ 피복비</t>
    <phoneticPr fontId="2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</si>
  <si>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</si>
  <si>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○ 직원4</t>
    <phoneticPr fontId="2" type="noConversion"/>
  </si>
  <si>
    <t>○ 맞춤형복지포인트</t>
    <phoneticPr fontId="2" type="noConversion"/>
  </si>
  <si>
    <t>○ 한국사회복지협의회 연회비</t>
    <phoneticPr fontId="2" type="noConversion"/>
  </si>
  <si>
    <t>○ NGO연대회비</t>
    <phoneticPr fontId="2" type="noConversion"/>
  </si>
  <si>
    <t>국제협력사업</t>
    <phoneticPr fontId="2" type="noConversion"/>
  </si>
  <si>
    <t>시각장애인편의시설지원센터운영사업</t>
    <phoneticPr fontId="2" type="noConversion"/>
  </si>
  <si>
    <t>- 정수기 사용료</t>
    <phoneticPr fontId="2" type="noConversion"/>
  </si>
  <si>
    <t>- 커피머신 사용료</t>
    <phoneticPr fontId="2" type="noConversion"/>
  </si>
  <si>
    <t>○ 화면해설영상물제작사업</t>
    <phoneticPr fontId="2" type="noConversion"/>
  </si>
  <si>
    <t>시각장애인지도자해외연수사업</t>
    <phoneticPr fontId="2" type="noConversion"/>
  </si>
  <si>
    <t>○ 시각장애인지도자해외연수사업</t>
    <phoneticPr fontId="2" type="noConversion"/>
  </si>
  <si>
    <t>2021년 예산</t>
    <phoneticPr fontId="2" type="noConversion"/>
  </si>
  <si>
    <t>대여금</t>
    <phoneticPr fontId="2" type="noConversion"/>
  </si>
  <si>
    <t>○ 대여금반환</t>
    <phoneticPr fontId="2" type="noConversion"/>
  </si>
  <si>
    <t>제수당</t>
    <phoneticPr fontId="2" type="noConversion"/>
  </si>
  <si>
    <t>- 공기청정기 렌탈료</t>
    <phoneticPr fontId="2" type="noConversion"/>
  </si>
  <si>
    <t>(흰지팡이날 주간 기념행사 사업,</t>
    <phoneticPr fontId="2" type="noConversion"/>
  </si>
  <si>
    <t>○ WBU총회 : 번역비</t>
    <phoneticPr fontId="2" type="noConversion"/>
  </si>
  <si>
    <t>○ WBUAP마사지세미나</t>
    <phoneticPr fontId="2" type="noConversion"/>
  </si>
  <si>
    <t>-참가비</t>
    <phoneticPr fontId="2" type="noConversion"/>
  </si>
  <si>
    <t>-항공료</t>
    <phoneticPr fontId="2" type="noConversion"/>
  </si>
  <si>
    <t>-숙박비</t>
    <phoneticPr fontId="2" type="noConversion"/>
  </si>
  <si>
    <t>-여행자보험</t>
    <phoneticPr fontId="2" type="noConversion"/>
  </si>
  <si>
    <t>-현지교통비</t>
    <phoneticPr fontId="2" type="noConversion"/>
  </si>
  <si>
    <t>-식비</t>
    <phoneticPr fontId="2" type="noConversion"/>
  </si>
  <si>
    <t>×</t>
    <phoneticPr fontId="2" type="noConversion"/>
  </si>
  <si>
    <t>280$×1,200원×12명×1회</t>
    <phoneticPr fontId="2" type="noConversion"/>
  </si>
  <si>
    <t>350,000원×12명×1회</t>
    <phoneticPr fontId="2" type="noConversion"/>
  </si>
  <si>
    <t>150$×1,200원×12실×4일</t>
    <phoneticPr fontId="2" type="noConversion"/>
  </si>
  <si>
    <t>35,000원×12명×1회</t>
    <phoneticPr fontId="2" type="noConversion"/>
  </si>
  <si>
    <t>10$×1,200원×12명×4일</t>
    <phoneticPr fontId="2" type="noConversion"/>
  </si>
  <si>
    <t>10$×1,200원×12명×8식</t>
    <phoneticPr fontId="2" type="noConversion"/>
  </si>
  <si>
    <t>○ 정책 토론회 및 세미나 개최 사업</t>
    <phoneticPr fontId="2" type="noConversion"/>
  </si>
  <si>
    <t>○ 큐뉴스천 제작사업</t>
    <phoneticPr fontId="2" type="noConversion"/>
  </si>
  <si>
    <t>큐뉴스천 제작사업</t>
    <phoneticPr fontId="2" type="noConversion"/>
  </si>
  <si>
    <t>가치봄 영화관람사업</t>
    <phoneticPr fontId="2" type="noConversion"/>
  </si>
  <si>
    <t>○ 가치봄 영화관람사업</t>
    <phoneticPr fontId="2" type="noConversion"/>
  </si>
  <si>
    <t>중도시각장애인 재활지원센터운영사업</t>
    <phoneticPr fontId="2" type="noConversion"/>
  </si>
  <si>
    <t xml:space="preserve">행복을 들려주는 도서관 점자학습 프로그램 개발 및 보급사업 </t>
    <phoneticPr fontId="2" type="noConversion"/>
  </si>
  <si>
    <t xml:space="preserve">○ 행복을 들려주는 도서관 점자학습 프로그램 개발 및 보급사업 </t>
    <phoneticPr fontId="2" type="noConversion"/>
  </si>
  <si>
    <t>지원금</t>
    <phoneticPr fontId="2" type="noConversion"/>
  </si>
  <si>
    <t>○ 지부지회 우수사업 지원금</t>
    <phoneticPr fontId="2" type="noConversion"/>
  </si>
  <si>
    <t>2022년도 한국시각장애인연합회 세입. 세출 예산서</t>
    <phoneticPr fontId="8" type="noConversion"/>
  </si>
  <si>
    <t>2022년 예산</t>
    <phoneticPr fontId="2" type="noConversion"/>
  </si>
  <si>
    <t>22' 예산 산출내역</t>
    <phoneticPr fontId="2" type="noConversion"/>
  </si>
  <si>
    <t>- 중앙회장후보자토론회</t>
    <phoneticPr fontId="2" type="noConversion"/>
  </si>
  <si>
    <t>○ 차량구입비</t>
    <phoneticPr fontId="2" type="noConversion"/>
  </si>
  <si>
    <t>정보접근성 보장사업</t>
    <phoneticPr fontId="2" type="noConversion"/>
  </si>
  <si>
    <t xml:space="preserve">시각장애인 정보제공 및 </t>
    <phoneticPr fontId="2" type="noConversion"/>
  </si>
  <si>
    <t>시각장애인 UCC 공모전)</t>
    <phoneticPr fontId="2" type="noConversion"/>
  </si>
  <si>
    <t>점자의 날 행사사업</t>
    <phoneticPr fontId="2" type="noConversion"/>
  </si>
  <si>
    <t>○ 점자의 날 행사사업</t>
    <phoneticPr fontId="2" type="noConversion"/>
  </si>
  <si>
    <t>○ IBSA 회비: 2022(1,250유로)</t>
    <phoneticPr fontId="2" type="noConversion"/>
  </si>
  <si>
    <t>○ WBU 회비: 2021($14,620), 2022</t>
    <phoneticPr fontId="2" type="noConversion"/>
  </si>
  <si>
    <t>EBS 교육방송 화면해설 제작보급사업</t>
    <phoneticPr fontId="2" type="noConversion"/>
  </si>
  <si>
    <t>○ EBS교육방송화면해설제작보급사업</t>
    <phoneticPr fontId="2" type="noConversion"/>
  </si>
  <si>
    <t>묵자-점자병렬 말뭉치구축사업</t>
    <phoneticPr fontId="2" type="noConversion"/>
  </si>
  <si>
    <t>○ 묵자-점자병렬 말뭉치구축사업</t>
    <phoneticPr fontId="2" type="noConversion"/>
  </si>
  <si>
    <t>○ (사)한국시각장애인스포츠연맹 지원금</t>
    <phoneticPr fontId="2" type="noConversion"/>
  </si>
  <si>
    <t>○ 중도시각장애인 재활지원센터 운영사업</t>
    <phoneticPr fontId="2" type="noConversion"/>
  </si>
  <si>
    <t>○ 시각장애인 편의시설지원센터 운영사업</t>
    <phoneticPr fontId="2" type="noConversion"/>
  </si>
  <si>
    <t>- 사전답사비</t>
    <phoneticPr fontId="2" type="noConversion"/>
  </si>
  <si>
    <t>웹접근성평가센터 운영사업</t>
    <phoneticPr fontId="2" type="noConversion"/>
  </si>
  <si>
    <t>사업수입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</si>
</sst>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대&quot;"/>
    <numFmt numFmtId="180" formatCode="#&quot;지부&quot;"/>
    <numFmt numFmtId="181" formatCode="_-* #,##0_-;\-* #,##0_-;_-* &quot;-&quot;??_-;_-@_-"/>
    <numFmt numFmtId="182" formatCode="#,###&quot;원&quot;"/>
    <numFmt numFmtId="183" formatCode="0.0%"/>
    <numFmt numFmtId="184" formatCode="#,##0&quot;원&quot;"/>
    <numFmt numFmtId="185" formatCode="#&quot;건&quot;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4"/>
      <color indexed="8"/>
      <name val="돋움"/>
      <family val="3"/>
      <charset val="129"/>
    </font>
    <font>
      <b/>
      <sz val="13"/>
      <color indexed="81"/>
      <name val="Tahoma"/>
      <family val="2"/>
    </font>
    <font>
      <b/>
      <sz val="13"/>
      <color indexed="81"/>
      <name val="돋움"/>
      <family val="3"/>
      <charset val="129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  <font>
      <sz val="9"/>
      <color indexed="81"/>
      <name val="Tahoma"/>
      <family val="2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45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82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vertical="top"/>
    </xf>
    <xf numFmtId="182" fontId="14" fillId="0" borderId="0" xfId="1" applyNumberFormat="1" applyFont="1" applyFill="1" applyAlignment="1">
      <alignment horizontal="right" vertical="center"/>
    </xf>
    <xf numFmtId="41" fontId="14" fillId="0" borderId="0" xfId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4" fillId="0" borderId="9" xfId="0" applyFont="1" applyFill="1" applyBorder="1">
      <alignment vertical="center"/>
    </xf>
    <xf numFmtId="182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2" fontId="14" fillId="0" borderId="0" xfId="1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2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2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2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79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49" fontId="11" fillId="0" borderId="18" xfId="2" applyNumberFormat="1" applyFont="1" applyFill="1" applyBorder="1" applyAlignment="1">
      <alignment horizontal="center"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184" fontId="14" fillId="0" borderId="0" xfId="1" applyNumberFormat="1" applyFont="1" applyFill="1" applyBorder="1" applyAlignment="1">
      <alignment horizontal="center" vertical="center"/>
    </xf>
    <xf numFmtId="184" fontId="14" fillId="0" borderId="15" xfId="1" applyNumberFormat="1" applyFont="1" applyFill="1" applyBorder="1" applyAlignment="1">
      <alignment horizontal="center" vertical="center"/>
    </xf>
    <xf numFmtId="184" fontId="14" fillId="0" borderId="15" xfId="0" applyNumberFormat="1" applyFont="1" applyFill="1" applyBorder="1" applyAlignment="1">
      <alignment vertical="center"/>
    </xf>
    <xf numFmtId="184" fontId="14" fillId="0" borderId="15" xfId="1" applyNumberFormat="1" applyFont="1" applyFill="1" applyBorder="1" applyAlignment="1">
      <alignment horizontal="right" vertical="center"/>
    </xf>
    <xf numFmtId="184" fontId="14" fillId="0" borderId="6" xfId="1" applyNumberFormat="1" applyFont="1" applyFill="1" applyBorder="1" applyAlignment="1">
      <alignment horizontal="right" vertical="center"/>
    </xf>
    <xf numFmtId="184" fontId="14" fillId="2" borderId="8" xfId="1" applyNumberFormat="1" applyFont="1" applyFill="1" applyBorder="1" applyAlignment="1">
      <alignment horizontal="right" vertical="center"/>
    </xf>
    <xf numFmtId="184" fontId="15" fillId="0" borderId="4" xfId="1" applyNumberFormat="1" applyFont="1" applyFill="1" applyBorder="1" applyAlignment="1">
      <alignment horizontal="right" vertical="center"/>
    </xf>
    <xf numFmtId="184" fontId="14" fillId="0" borderId="0" xfId="0" applyNumberFormat="1" applyFont="1" applyBorder="1" applyAlignment="1">
      <alignment vertical="center"/>
    </xf>
    <xf numFmtId="184" fontId="14" fillId="0" borderId="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2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4" fontId="14" fillId="0" borderId="15" xfId="1" applyNumberFormat="1" applyFont="1" applyFill="1" applyBorder="1" applyAlignment="1">
      <alignment horizontal="right" vertical="top"/>
    </xf>
    <xf numFmtId="0" fontId="0" fillId="0" borderId="25" xfId="0" applyBorder="1" applyAlignment="1">
      <alignment vertical="center"/>
    </xf>
    <xf numFmtId="0" fontId="0" fillId="0" borderId="19" xfId="0" applyBorder="1" applyAlignment="1">
      <alignment vertical="center"/>
    </xf>
    <xf numFmtId="41" fontId="11" fillId="0" borderId="20" xfId="3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8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2" fontId="5" fillId="0" borderId="6" xfId="1" applyNumberFormat="1" applyFont="1" applyFill="1" applyBorder="1" applyAlignment="1">
      <alignment horizontal="right" vertical="center"/>
    </xf>
    <xf numFmtId="0" fontId="18" fillId="0" borderId="3" xfId="0" applyFont="1" applyFill="1" applyBorder="1">
      <alignment vertical="center"/>
    </xf>
    <xf numFmtId="182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182" fontId="5" fillId="0" borderId="4" xfId="1" applyNumberFormat="1" applyFont="1" applyFill="1" applyBorder="1" applyAlignment="1">
      <alignment horizontal="right" vertical="center"/>
    </xf>
    <xf numFmtId="182" fontId="5" fillId="0" borderId="0" xfId="1" applyNumberFormat="1" applyFont="1" applyFill="1" applyBorder="1" applyAlignment="1">
      <alignment horizontal="right" vertical="center"/>
    </xf>
    <xf numFmtId="41" fontId="5" fillId="0" borderId="0" xfId="1" applyFont="1" applyFill="1" applyBorder="1" applyAlignment="1">
      <alignment horizontal="center" vertical="center"/>
    </xf>
    <xf numFmtId="182" fontId="18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41" fontId="14" fillId="0" borderId="0" xfId="1" applyFont="1">
      <alignment vertical="center"/>
    </xf>
    <xf numFmtId="41" fontId="14" fillId="0" borderId="0" xfId="1" applyFont="1" applyAlignment="1">
      <alignment horizontal="center" vertical="center"/>
    </xf>
    <xf numFmtId="41" fontId="14" fillId="0" borderId="0" xfId="1" applyFont="1" applyFill="1">
      <alignment vertical="center"/>
    </xf>
    <xf numFmtId="9" fontId="14" fillId="0" borderId="0" xfId="4" applyFont="1">
      <alignment vertical="center"/>
    </xf>
    <xf numFmtId="0" fontId="14" fillId="0" borderId="9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185" fontId="14" fillId="0" borderId="0" xfId="0" applyNumberFormat="1" applyFont="1" applyFill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82" fontId="16" fillId="0" borderId="0" xfId="1" applyNumberFormat="1" applyFont="1" applyFill="1" applyBorder="1" applyAlignment="1">
      <alignment horizontal="right" vertical="center"/>
    </xf>
    <xf numFmtId="41" fontId="16" fillId="0" borderId="0" xfId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78" fontId="16" fillId="0" borderId="0" xfId="0" applyNumberFormat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horizontal="center" vertical="center"/>
    </xf>
    <xf numFmtId="184" fontId="16" fillId="0" borderId="6" xfId="1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center" vertical="center"/>
    </xf>
    <xf numFmtId="41" fontId="14" fillId="0" borderId="9" xfId="0" applyNumberFormat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4" fontId="14" fillId="0" borderId="8" xfId="1" applyNumberFormat="1" applyFont="1" applyFill="1" applyBorder="1" applyAlignment="1">
      <alignment horizontal="right" vertical="center"/>
    </xf>
    <xf numFmtId="0" fontId="11" fillId="0" borderId="9" xfId="2" applyFont="1" applyBorder="1" applyAlignment="1">
      <alignment horizontal="center" vertical="center"/>
    </xf>
    <xf numFmtId="41" fontId="11" fillId="0" borderId="9" xfId="3" applyFont="1" applyFill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182" fontId="6" fillId="0" borderId="0" xfId="1" applyNumberFormat="1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182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41" fontId="21" fillId="0" borderId="0" xfId="1" applyFont="1" applyFill="1">
      <alignment vertical="center"/>
    </xf>
    <xf numFmtId="0" fontId="21" fillId="0" borderId="0" xfId="0" applyFont="1" applyFill="1">
      <alignment vertical="center"/>
    </xf>
    <xf numFmtId="0" fontId="5" fillId="0" borderId="4" xfId="0" applyFont="1" applyFill="1" applyBorder="1" applyAlignment="1">
      <alignment vertical="top"/>
    </xf>
    <xf numFmtId="0" fontId="5" fillId="0" borderId="5" xfId="0" quotePrefix="1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41" fontId="5" fillId="0" borderId="3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84" fontId="5" fillId="0" borderId="6" xfId="1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top"/>
    </xf>
    <xf numFmtId="0" fontId="5" fillId="0" borderId="7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182" fontId="5" fillId="0" borderId="1" xfId="1" applyNumberFormat="1" applyFont="1" applyFill="1" applyBorder="1" applyAlignment="1">
      <alignment horizontal="right"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184" fontId="5" fillId="0" borderId="8" xfId="1" applyNumberFormat="1" applyFont="1" applyFill="1" applyBorder="1" applyAlignment="1">
      <alignment horizontal="right" vertical="center"/>
    </xf>
    <xf numFmtId="0" fontId="14" fillId="0" borderId="10" xfId="0" applyFont="1" applyFill="1" applyBorder="1">
      <alignment vertical="center"/>
    </xf>
    <xf numFmtId="184" fontId="14" fillId="0" borderId="4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0" fontId="14" fillId="0" borderId="7" xfId="0" applyFont="1" applyFill="1" applyBorder="1" applyAlignment="1">
      <alignment vertical="top"/>
    </xf>
    <xf numFmtId="184" fontId="14" fillId="0" borderId="4" xfId="1" applyNumberFormat="1" applyFont="1" applyFill="1" applyBorder="1" applyAlignment="1">
      <alignment vertical="center"/>
    </xf>
    <xf numFmtId="184" fontId="14" fillId="0" borderId="6" xfId="1" applyNumberFormat="1" applyFont="1" applyFill="1" applyBorder="1" applyAlignment="1">
      <alignment vertical="center"/>
    </xf>
    <xf numFmtId="41" fontId="14" fillId="0" borderId="0" xfId="1" quotePrefix="1" applyFont="1" applyFill="1" applyBorder="1" applyAlignment="1">
      <alignment vertical="center"/>
    </xf>
    <xf numFmtId="184" fontId="17" fillId="0" borderId="4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178" fontId="14" fillId="0" borderId="14" xfId="0" applyNumberFormat="1" applyFont="1" applyFill="1" applyBorder="1" applyAlignment="1">
      <alignment horizontal="center" vertical="center"/>
    </xf>
    <xf numFmtId="184" fontId="17" fillId="0" borderId="15" xfId="1" applyNumberFormat="1" applyFont="1" applyFill="1" applyBorder="1" applyAlignment="1">
      <alignment horizontal="right" vertical="center"/>
    </xf>
    <xf numFmtId="180" fontId="14" fillId="0" borderId="0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5" xfId="0" applyFont="1" applyFill="1" applyBorder="1" applyAlignment="1">
      <alignment horizontal="left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41" fontId="14" fillId="0" borderId="10" xfId="0" applyNumberFormat="1" applyFont="1" applyFill="1" applyBorder="1" applyAlignment="1">
      <alignment vertical="center"/>
    </xf>
    <xf numFmtId="181" fontId="14" fillId="0" borderId="9" xfId="0" applyNumberFormat="1" applyFont="1" applyFill="1" applyBorder="1" applyAlignment="1">
      <alignment vertical="center"/>
    </xf>
    <xf numFmtId="182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4" fontId="17" fillId="0" borderId="8" xfId="1" applyNumberFormat="1" applyFont="1" applyFill="1" applyBorder="1" applyAlignment="1">
      <alignment horizontal="right" vertical="center"/>
    </xf>
    <xf numFmtId="184" fontId="14" fillId="0" borderId="8" xfId="1" applyNumberFormat="1" applyFont="1" applyFill="1" applyBorder="1" applyAlignment="1">
      <alignment horizontal="right" vertical="top"/>
    </xf>
    <xf numFmtId="41" fontId="14" fillId="0" borderId="0" xfId="1" applyFont="1" applyFill="1" applyAlignment="1">
      <alignment vertical="top"/>
    </xf>
    <xf numFmtId="0" fontId="11" fillId="0" borderId="26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/>
    </xf>
    <xf numFmtId="41" fontId="11" fillId="0" borderId="3" xfId="3" applyFont="1" applyBorder="1" applyAlignment="1">
      <alignment horizontal="center" vertical="center"/>
    </xf>
    <xf numFmtId="41" fontId="10" fillId="0" borderId="4" xfId="3" applyFont="1" applyBorder="1">
      <alignment vertical="center"/>
    </xf>
    <xf numFmtId="0" fontId="14" fillId="0" borderId="12" xfId="0" applyFont="1" applyFill="1" applyBorder="1" applyAlignment="1">
      <alignment vertical="top"/>
    </xf>
    <xf numFmtId="41" fontId="18" fillId="0" borderId="3" xfId="1" applyFont="1" applyFill="1" applyBorder="1" applyAlignment="1">
      <alignment horizontal="center" vertical="center"/>
    </xf>
    <xf numFmtId="0" fontId="18" fillId="0" borderId="3" xfId="1" applyNumberFormat="1" applyFont="1" applyFill="1" applyBorder="1" applyAlignment="1">
      <alignment horizontal="center" vertical="center"/>
    </xf>
    <xf numFmtId="0" fontId="18" fillId="0" borderId="3" xfId="0" applyFont="1" applyBorder="1">
      <alignment vertical="center"/>
    </xf>
    <xf numFmtId="177" fontId="5" fillId="0" borderId="3" xfId="1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184" fontId="14" fillId="2" borderId="6" xfId="1" applyNumberFormat="1" applyFont="1" applyFill="1" applyBorder="1" applyAlignment="1">
      <alignment horizontal="right" vertical="center"/>
    </xf>
    <xf numFmtId="0" fontId="14" fillId="0" borderId="9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181" fontId="14" fillId="0" borderId="0" xfId="0" applyNumberFormat="1" applyFont="1" applyFill="1">
      <alignment vertical="center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180" fontId="16" fillId="0" borderId="0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4" xfId="0" applyFont="1" applyFill="1" applyBorder="1">
      <alignment vertical="center"/>
    </xf>
    <xf numFmtId="0" fontId="30" fillId="0" borderId="13" xfId="0" applyFont="1" applyFill="1" applyBorder="1" applyAlignment="1">
      <alignment horizontal="left" vertical="center"/>
    </xf>
    <xf numFmtId="0" fontId="30" fillId="0" borderId="14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top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10" fillId="0" borderId="9" xfId="2" applyFont="1" applyBorder="1" applyAlignment="1">
      <alignment horizontal="center" vertical="center"/>
    </xf>
    <xf numFmtId="41" fontId="9" fillId="0" borderId="17" xfId="3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10" fillId="0" borderId="10" xfId="3" applyFont="1" applyBorder="1" applyAlignment="1">
      <alignment horizontal="center" vertical="center" wrapText="1"/>
    </xf>
    <xf numFmtId="41" fontId="10" fillId="0" borderId="11" xfId="3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41" fontId="14" fillId="0" borderId="10" xfId="0" applyNumberFormat="1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182" fontId="14" fillId="0" borderId="0" xfId="1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183" fontId="5" fillId="0" borderId="3" xfId="4" quotePrefix="1" applyNumberFormat="1" applyFont="1" applyFill="1" applyBorder="1" applyAlignment="1">
      <alignment horizontal="center" vertical="center"/>
    </xf>
    <xf numFmtId="183" fontId="5" fillId="0" borderId="0" xfId="4" quotePrefix="1" applyNumberFormat="1" applyFont="1" applyFill="1" applyBorder="1" applyAlignment="1">
      <alignment horizontal="center" vertical="center"/>
    </xf>
    <xf numFmtId="10" fontId="5" fillId="0" borderId="0" xfId="4" quotePrefix="1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  <xf numFmtId="41" fontId="14" fillId="0" borderId="13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top"/>
    </xf>
    <xf numFmtId="0" fontId="5" fillId="0" borderId="12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top"/>
    </xf>
    <xf numFmtId="41" fontId="5" fillId="0" borderId="2" xfId="0" applyNumberFormat="1" applyFont="1" applyFill="1" applyBorder="1" applyAlignment="1">
      <alignment horizontal="center" vertical="center"/>
    </xf>
    <xf numFmtId="41" fontId="5" fillId="0" borderId="5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</cellXfs>
  <cellStyles count="5">
    <cellStyle name="백분율" xfId="4" builtinId="5"/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70" zoomScaleNormal="70" workbookViewId="0">
      <selection activeCell="K21" sqref="K21"/>
    </sheetView>
  </sheetViews>
  <sheetFormatPr defaultRowHeight="16.5" x14ac:dyDescent="0.3"/>
  <cols>
    <col min="1" max="12" width="25.625" style="1" customWidth="1"/>
    <col min="13" max="16" width="19.625" style="1" customWidth="1"/>
    <col min="17" max="16384" width="9" style="1"/>
  </cols>
  <sheetData>
    <row r="1" spans="1:16" ht="35.25" x14ac:dyDescent="0.3">
      <c r="A1" s="276" t="s">
        <v>285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122"/>
      <c r="N1" s="122"/>
      <c r="O1" s="122"/>
      <c r="P1" s="122"/>
    </row>
    <row r="2" spans="1:16" ht="30" customHeight="1" thickBot="1" x14ac:dyDescent="0.35">
      <c r="A2" s="8" t="s">
        <v>180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 t="s">
        <v>181</v>
      </c>
      <c r="M2" s="80"/>
      <c r="N2" s="80"/>
      <c r="O2" s="80"/>
    </row>
    <row r="3" spans="1:16" ht="39.950000000000003" customHeight="1" x14ac:dyDescent="0.3">
      <c r="A3" s="88" t="s">
        <v>16</v>
      </c>
      <c r="B3" s="89"/>
      <c r="C3" s="89"/>
      <c r="D3" s="89"/>
      <c r="E3" s="89"/>
      <c r="F3" s="89"/>
      <c r="G3" s="90" t="s">
        <v>17</v>
      </c>
      <c r="H3" s="89"/>
      <c r="I3" s="89"/>
      <c r="J3" s="89"/>
      <c r="K3" s="89"/>
      <c r="L3" s="91"/>
    </row>
    <row r="4" spans="1:16" ht="39.950000000000003" customHeight="1" x14ac:dyDescent="0.3">
      <c r="A4" s="279" t="s">
        <v>18</v>
      </c>
      <c r="B4" s="274" t="s">
        <v>19</v>
      </c>
      <c r="C4" s="274" t="s">
        <v>20</v>
      </c>
      <c r="D4" s="281" t="s">
        <v>254</v>
      </c>
      <c r="E4" s="281" t="s">
        <v>286</v>
      </c>
      <c r="F4" s="280" t="s">
        <v>242</v>
      </c>
      <c r="G4" s="274" t="s">
        <v>18</v>
      </c>
      <c r="H4" s="274" t="s">
        <v>19</v>
      </c>
      <c r="I4" s="274" t="s">
        <v>20</v>
      </c>
      <c r="J4" s="281" t="s">
        <v>254</v>
      </c>
      <c r="K4" s="281" t="s">
        <v>286</v>
      </c>
      <c r="L4" s="275" t="s">
        <v>242</v>
      </c>
    </row>
    <row r="5" spans="1:16" ht="39.950000000000003" customHeight="1" x14ac:dyDescent="0.3">
      <c r="A5" s="279"/>
      <c r="B5" s="274"/>
      <c r="C5" s="274"/>
      <c r="D5" s="282"/>
      <c r="E5" s="282"/>
      <c r="F5" s="280"/>
      <c r="G5" s="274"/>
      <c r="H5" s="274"/>
      <c r="I5" s="274"/>
      <c r="J5" s="282"/>
      <c r="K5" s="282"/>
      <c r="L5" s="275"/>
    </row>
    <row r="6" spans="1:16" ht="39.950000000000003" customHeight="1" x14ac:dyDescent="0.3">
      <c r="A6" s="153" t="s">
        <v>21</v>
      </c>
      <c r="B6" s="150"/>
      <c r="C6" s="150"/>
      <c r="D6" s="9">
        <f>D7+D11+D12+D13+D14+D15+D17</f>
        <v>8972181</v>
      </c>
      <c r="E6" s="9">
        <f>E7+E11+E12+E13+E14+E15+E17</f>
        <v>7955959</v>
      </c>
      <c r="F6" s="9">
        <f>E6-D6</f>
        <v>-1016222</v>
      </c>
      <c r="G6" s="150" t="s">
        <v>21</v>
      </c>
      <c r="H6" s="150"/>
      <c r="I6" s="150"/>
      <c r="J6" s="9">
        <f>J7+J11+J12+J13+J14+J15+J16+J17+J18</f>
        <v>8972181</v>
      </c>
      <c r="K6" s="9">
        <f>K7+K11+K12+K13+K14+K15+K16+K17+K18</f>
        <v>7955959</v>
      </c>
      <c r="L6" s="10">
        <f>K6-J6</f>
        <v>-1016222</v>
      </c>
    </row>
    <row r="7" spans="1:16" ht="39.950000000000003" customHeight="1" x14ac:dyDescent="0.3">
      <c r="A7" s="152" t="s">
        <v>22</v>
      </c>
      <c r="B7" s="151" t="s">
        <v>22</v>
      </c>
      <c r="C7" s="151"/>
      <c r="D7" s="11">
        <f>SUM(D8,D9,D10)</f>
        <v>2400110</v>
      </c>
      <c r="E7" s="11">
        <f>SUM(E8,E9,E10)</f>
        <v>1179274</v>
      </c>
      <c r="F7" s="9">
        <f t="shared" ref="F7:F13" si="0">E7-D7</f>
        <v>-1220836</v>
      </c>
      <c r="G7" s="151" t="s">
        <v>23</v>
      </c>
      <c r="H7" s="151"/>
      <c r="I7" s="151"/>
      <c r="J7" s="11">
        <f>SUM(J8+J9+J10)</f>
        <v>882516</v>
      </c>
      <c r="K7" s="11">
        <f>SUM(K8+K9+K10)</f>
        <v>932210</v>
      </c>
      <c r="L7" s="10">
        <f t="shared" ref="L7:L17" si="1">K7-J7</f>
        <v>49694</v>
      </c>
    </row>
    <row r="8" spans="1:16" ht="39.950000000000003" customHeight="1" x14ac:dyDescent="0.3">
      <c r="A8" s="278"/>
      <c r="B8" s="277"/>
      <c r="C8" s="151" t="s">
        <v>42</v>
      </c>
      <c r="D8" s="12">
        <v>1084000</v>
      </c>
      <c r="E8" s="12">
        <v>1084000</v>
      </c>
      <c r="F8" s="9">
        <f t="shared" si="0"/>
        <v>0</v>
      </c>
      <c r="G8" s="277"/>
      <c r="H8" s="151" t="s">
        <v>24</v>
      </c>
      <c r="I8" s="151" t="s">
        <v>25</v>
      </c>
      <c r="J8" s="11">
        <v>306793</v>
      </c>
      <c r="K8" s="11">
        <v>346440</v>
      </c>
      <c r="L8" s="10">
        <f t="shared" si="1"/>
        <v>39647</v>
      </c>
    </row>
    <row r="9" spans="1:16" ht="39.950000000000003" customHeight="1" x14ac:dyDescent="0.3">
      <c r="A9" s="278"/>
      <c r="B9" s="277"/>
      <c r="C9" s="151" t="s">
        <v>41</v>
      </c>
      <c r="D9" s="12">
        <v>101155</v>
      </c>
      <c r="E9" s="12">
        <v>95274</v>
      </c>
      <c r="F9" s="9">
        <f t="shared" si="0"/>
        <v>-5881</v>
      </c>
      <c r="G9" s="277"/>
      <c r="H9" s="151" t="s">
        <v>26</v>
      </c>
      <c r="I9" s="151" t="s">
        <v>27</v>
      </c>
      <c r="J9" s="11">
        <v>385890</v>
      </c>
      <c r="K9" s="11">
        <v>435900</v>
      </c>
      <c r="L9" s="10">
        <f t="shared" si="1"/>
        <v>50010</v>
      </c>
    </row>
    <row r="10" spans="1:16" ht="39.950000000000003" customHeight="1" x14ac:dyDescent="0.3">
      <c r="A10" s="278"/>
      <c r="B10" s="277"/>
      <c r="C10" s="151" t="s">
        <v>174</v>
      </c>
      <c r="D10" s="11">
        <v>1214955</v>
      </c>
      <c r="E10" s="11">
        <v>0</v>
      </c>
      <c r="F10" s="9">
        <f t="shared" si="0"/>
        <v>-1214955</v>
      </c>
      <c r="G10" s="277"/>
      <c r="H10" s="151" t="s">
        <v>44</v>
      </c>
      <c r="I10" s="151" t="s">
        <v>28</v>
      </c>
      <c r="J10" s="11">
        <v>189833</v>
      </c>
      <c r="K10" s="11">
        <v>149870</v>
      </c>
      <c r="L10" s="10">
        <f t="shared" si="1"/>
        <v>-39963</v>
      </c>
    </row>
    <row r="11" spans="1:16" ht="39.950000000000003" customHeight="1" x14ac:dyDescent="0.3">
      <c r="A11" s="152" t="s">
        <v>35</v>
      </c>
      <c r="B11" s="151" t="s">
        <v>35</v>
      </c>
      <c r="C11" s="151" t="s">
        <v>35</v>
      </c>
      <c r="D11" s="12">
        <v>3776500</v>
      </c>
      <c r="E11" s="12">
        <v>2887784</v>
      </c>
      <c r="F11" s="9">
        <f t="shared" si="0"/>
        <v>-888716</v>
      </c>
      <c r="G11" s="151" t="s">
        <v>29</v>
      </c>
      <c r="H11" s="151" t="s">
        <v>30</v>
      </c>
      <c r="I11" s="151" t="s">
        <v>30</v>
      </c>
      <c r="J11" s="11">
        <v>330112</v>
      </c>
      <c r="K11" s="11">
        <v>404510</v>
      </c>
      <c r="L11" s="10">
        <f t="shared" si="1"/>
        <v>74398</v>
      </c>
    </row>
    <row r="12" spans="1:16" ht="39.950000000000003" customHeight="1" x14ac:dyDescent="0.3">
      <c r="A12" s="92" t="s">
        <v>43</v>
      </c>
      <c r="B12" s="13" t="s">
        <v>43</v>
      </c>
      <c r="C12" s="13" t="s">
        <v>43</v>
      </c>
      <c r="D12" s="12">
        <v>150000</v>
      </c>
      <c r="E12" s="12">
        <v>150000</v>
      </c>
      <c r="F12" s="9">
        <f t="shared" si="0"/>
        <v>0</v>
      </c>
      <c r="G12" s="151" t="s">
        <v>31</v>
      </c>
      <c r="H12" s="151" t="s">
        <v>31</v>
      </c>
      <c r="I12" s="151" t="s">
        <v>31</v>
      </c>
      <c r="J12" s="11">
        <v>6936750</v>
      </c>
      <c r="K12" s="11">
        <v>5774807</v>
      </c>
      <c r="L12" s="10">
        <f t="shared" si="1"/>
        <v>-1161943</v>
      </c>
    </row>
    <row r="13" spans="1:16" ht="39.950000000000003" customHeight="1" x14ac:dyDescent="0.3">
      <c r="A13" s="152" t="s">
        <v>32</v>
      </c>
      <c r="B13" s="151" t="s">
        <v>32</v>
      </c>
      <c r="C13" s="151" t="s">
        <v>33</v>
      </c>
      <c r="D13" s="12">
        <v>7920</v>
      </c>
      <c r="E13" s="12">
        <v>6840</v>
      </c>
      <c r="F13" s="9">
        <f t="shared" si="0"/>
        <v>-1080</v>
      </c>
      <c r="G13" s="151" t="s">
        <v>40</v>
      </c>
      <c r="H13" s="151" t="s">
        <v>40</v>
      </c>
      <c r="I13" s="14" t="s">
        <v>40</v>
      </c>
      <c r="J13" s="11">
        <v>256280</v>
      </c>
      <c r="K13" s="11">
        <v>287966</v>
      </c>
      <c r="L13" s="10">
        <f t="shared" si="1"/>
        <v>31686</v>
      </c>
    </row>
    <row r="14" spans="1:16" ht="39.950000000000003" customHeight="1" x14ac:dyDescent="0.3">
      <c r="A14" s="228" t="s">
        <v>37</v>
      </c>
      <c r="B14" s="227" t="s">
        <v>37</v>
      </c>
      <c r="C14" s="227" t="s">
        <v>37</v>
      </c>
      <c r="D14" s="12">
        <v>281019</v>
      </c>
      <c r="E14" s="12">
        <v>233000</v>
      </c>
      <c r="F14" s="9">
        <f t="shared" ref="F14:F15" si="2">E14-D14</f>
        <v>-48019</v>
      </c>
      <c r="G14" s="151" t="s">
        <v>34</v>
      </c>
      <c r="H14" s="151" t="s">
        <v>34</v>
      </c>
      <c r="I14" s="151" t="s">
        <v>34</v>
      </c>
      <c r="J14" s="171">
        <v>525523</v>
      </c>
      <c r="K14" s="171">
        <v>506466</v>
      </c>
      <c r="L14" s="10">
        <f t="shared" si="1"/>
        <v>-19057</v>
      </c>
    </row>
    <row r="15" spans="1:16" ht="39.950000000000003" customHeight="1" x14ac:dyDescent="0.3">
      <c r="A15" s="228" t="s">
        <v>182</v>
      </c>
      <c r="B15" s="227" t="s">
        <v>182</v>
      </c>
      <c r="C15" s="227" t="s">
        <v>182</v>
      </c>
      <c r="D15" s="12">
        <v>2356632</v>
      </c>
      <c r="E15" s="12">
        <v>3499061</v>
      </c>
      <c r="F15" s="9">
        <f t="shared" si="2"/>
        <v>1142429</v>
      </c>
      <c r="G15" s="13" t="s">
        <v>36</v>
      </c>
      <c r="H15" s="13" t="s">
        <v>36</v>
      </c>
      <c r="I15" s="13" t="s">
        <v>36</v>
      </c>
      <c r="J15" s="171">
        <v>1000</v>
      </c>
      <c r="K15" s="171">
        <v>10000</v>
      </c>
      <c r="L15" s="10">
        <f t="shared" si="1"/>
        <v>9000</v>
      </c>
    </row>
    <row r="16" spans="1:16" ht="39.950000000000003" customHeight="1" x14ac:dyDescent="0.3">
      <c r="A16" s="236"/>
      <c r="B16" s="237"/>
      <c r="C16" s="237"/>
      <c r="D16" s="238"/>
      <c r="E16" s="238">
        <f>E6-E7-E11-E12</f>
        <v>3738901</v>
      </c>
      <c r="F16" s="239"/>
      <c r="G16" s="13" t="s">
        <v>255</v>
      </c>
      <c r="H16" s="13" t="s">
        <v>255</v>
      </c>
      <c r="I16" s="13" t="s">
        <v>255</v>
      </c>
      <c r="J16" s="171">
        <v>0</v>
      </c>
      <c r="K16" s="171">
        <v>0</v>
      </c>
      <c r="L16" s="10">
        <f t="shared" si="1"/>
        <v>0</v>
      </c>
    </row>
    <row r="17" spans="1:12" ht="39.950000000000003" customHeight="1" x14ac:dyDescent="0.3">
      <c r="A17" s="236"/>
      <c r="B17" s="237"/>
      <c r="C17" s="237"/>
      <c r="D17" s="238"/>
      <c r="E17" s="238"/>
      <c r="F17" s="239"/>
      <c r="G17" s="170" t="s">
        <v>38</v>
      </c>
      <c r="H17" s="170" t="s">
        <v>38</v>
      </c>
      <c r="I17" s="170" t="s">
        <v>38</v>
      </c>
      <c r="J17" s="12">
        <v>20000</v>
      </c>
      <c r="K17" s="12">
        <v>20000</v>
      </c>
      <c r="L17" s="10">
        <f t="shared" si="1"/>
        <v>0</v>
      </c>
    </row>
    <row r="18" spans="1:12" ht="39.950000000000003" customHeight="1" thickBot="1" x14ac:dyDescent="0.35">
      <c r="A18" s="119"/>
      <c r="B18" s="120"/>
      <c r="C18" s="120"/>
      <c r="D18" s="120"/>
      <c r="E18" s="120"/>
      <c r="F18" s="120"/>
      <c r="G18" s="15" t="s">
        <v>39</v>
      </c>
      <c r="H18" s="15" t="s">
        <v>39</v>
      </c>
      <c r="I18" s="87" t="s">
        <v>39</v>
      </c>
      <c r="J18" s="172">
        <v>20000</v>
      </c>
      <c r="K18" s="172">
        <v>20000</v>
      </c>
      <c r="L18" s="121">
        <v>10000</v>
      </c>
    </row>
    <row r="20" spans="1:12" x14ac:dyDescent="0.3">
      <c r="K20" s="273">
        <f>K6-K8-K10-K11-K12</f>
        <v>1280332</v>
      </c>
    </row>
  </sheetData>
  <mergeCells count="16">
    <mergeCell ref="H4:H5"/>
    <mergeCell ref="I4:I5"/>
    <mergeCell ref="L4:L5"/>
    <mergeCell ref="A1:L1"/>
    <mergeCell ref="G8:G10"/>
    <mergeCell ref="A8:A10"/>
    <mergeCell ref="B8:B10"/>
    <mergeCell ref="A4:A5"/>
    <mergeCell ref="B4:B5"/>
    <mergeCell ref="C4:C5"/>
    <mergeCell ref="F4:F5"/>
    <mergeCell ref="G4:G5"/>
    <mergeCell ref="D4:D5"/>
    <mergeCell ref="E4:E5"/>
    <mergeCell ref="J4:J5"/>
    <mergeCell ref="K4:K5"/>
  </mergeCells>
  <phoneticPr fontId="2" type="noConversion"/>
  <pageMargins left="0.93" right="0.62" top="0.74803149606299213" bottom="0.74803149606299213" header="0.31496062992125984" footer="0.31496062992125984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zoomScaleNormal="100" workbookViewId="0">
      <selection activeCell="E28" sqref="E28"/>
    </sheetView>
  </sheetViews>
  <sheetFormatPr defaultRowHeight="16.5" x14ac:dyDescent="0.3"/>
  <cols>
    <col min="1" max="3" width="9" style="3" bestFit="1" customWidth="1"/>
    <col min="4" max="4" width="13" style="4" bestFit="1" customWidth="1"/>
    <col min="5" max="5" width="57" style="98" customWidth="1"/>
    <col min="6" max="6" width="3.5" style="5" bestFit="1" customWidth="1"/>
    <col min="7" max="7" width="13.625" style="16" customWidth="1"/>
    <col min="8" max="10" width="13" style="6" customWidth="1"/>
    <col min="11" max="11" width="9" style="3"/>
    <col min="12" max="12" width="9.875" style="3" bestFit="1" customWidth="1"/>
    <col min="13" max="13" width="9" style="3"/>
    <col min="14" max="14" width="9.875" style="3" bestFit="1" customWidth="1"/>
    <col min="15" max="15" width="9" style="3"/>
    <col min="16" max="16" width="10.5" style="3" bestFit="1" customWidth="1"/>
    <col min="17" max="21" width="9" style="3"/>
    <col min="22" max="22" width="10.875" style="3" bestFit="1" customWidth="1"/>
    <col min="23" max="23" width="9" style="3"/>
    <col min="24" max="24" width="10.5" style="3" bestFit="1" customWidth="1"/>
    <col min="25" max="16384" width="9" style="3"/>
  </cols>
  <sheetData>
    <row r="1" spans="1:24" ht="18" customHeight="1" x14ac:dyDescent="0.3">
      <c r="A1" s="7" t="s">
        <v>171</v>
      </c>
      <c r="B1" s="30"/>
      <c r="C1" s="30"/>
      <c r="D1" s="60"/>
      <c r="E1" s="25"/>
      <c r="F1" s="61"/>
      <c r="G1" s="73"/>
    </row>
    <row r="2" spans="1:24" ht="17.100000000000001" customHeight="1" x14ac:dyDescent="0.3">
      <c r="A2" s="78" t="s">
        <v>45</v>
      </c>
      <c r="B2" s="78" t="s">
        <v>46</v>
      </c>
      <c r="C2" s="78" t="s">
        <v>47</v>
      </c>
      <c r="D2" s="79" t="s">
        <v>48</v>
      </c>
      <c r="E2" s="93" t="s">
        <v>287</v>
      </c>
      <c r="F2" s="62"/>
      <c r="G2" s="81"/>
    </row>
    <row r="3" spans="1:24" ht="17.100000000000001" customHeight="1" x14ac:dyDescent="0.3">
      <c r="A3" s="283" t="s">
        <v>151</v>
      </c>
      <c r="B3" s="284"/>
      <c r="C3" s="285"/>
      <c r="D3" s="79">
        <f>SUM(D4:D25)</f>
        <v>7955958972</v>
      </c>
      <c r="E3" s="94"/>
      <c r="F3" s="63"/>
      <c r="G3" s="82">
        <f>G7+G10+G13+G14+G16+G18+G23+G25</f>
        <v>7955958972</v>
      </c>
    </row>
    <row r="4" spans="1:24" s="5" customFormat="1" ht="17.100000000000001" customHeight="1" x14ac:dyDescent="0.3">
      <c r="A4" s="286" t="s">
        <v>0</v>
      </c>
      <c r="B4" s="286" t="s">
        <v>172</v>
      </c>
      <c r="C4" s="289" t="s">
        <v>131</v>
      </c>
      <c r="D4" s="290">
        <f>G7</f>
        <v>1084000000</v>
      </c>
      <c r="E4" s="94" t="s">
        <v>183</v>
      </c>
      <c r="F4" s="63"/>
      <c r="G4" s="82">
        <v>399000000</v>
      </c>
      <c r="H4" s="6"/>
      <c r="I4" s="6"/>
      <c r="J4" s="6"/>
    </row>
    <row r="5" spans="1:24" s="2" customFormat="1" ht="17.100000000000001" customHeight="1" x14ac:dyDescent="0.3">
      <c r="A5" s="287"/>
      <c r="B5" s="287"/>
      <c r="C5" s="289"/>
      <c r="D5" s="290"/>
      <c r="E5" s="95" t="s">
        <v>303</v>
      </c>
      <c r="F5" s="54"/>
      <c r="G5" s="85">
        <v>220000000</v>
      </c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s="2" customFormat="1" ht="17.100000000000001" customHeight="1" x14ac:dyDescent="0.3">
      <c r="A6" s="287"/>
      <c r="B6" s="287"/>
      <c r="C6" s="289"/>
      <c r="D6" s="290"/>
      <c r="E6" s="95" t="s">
        <v>302</v>
      </c>
      <c r="F6" s="54"/>
      <c r="G6" s="85">
        <v>465000000</v>
      </c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2" customFormat="1" ht="17.100000000000001" customHeight="1" x14ac:dyDescent="0.3">
      <c r="A7" s="287"/>
      <c r="B7" s="287"/>
      <c r="C7" s="289"/>
      <c r="D7" s="290"/>
      <c r="E7" s="96"/>
      <c r="F7" s="64" t="s">
        <v>50</v>
      </c>
      <c r="G7" s="83">
        <f>SUM(G4:G6)</f>
        <v>1084000000</v>
      </c>
      <c r="H7" s="6"/>
      <c r="I7" s="6"/>
      <c r="J7" s="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s="2" customFormat="1" ht="17.100000000000001" customHeight="1" x14ac:dyDescent="0.3">
      <c r="A8" s="287"/>
      <c r="B8" s="287"/>
      <c r="C8" s="286" t="s">
        <v>173</v>
      </c>
      <c r="D8" s="291">
        <f>G10</f>
        <v>95274000</v>
      </c>
      <c r="E8" s="94" t="s">
        <v>184</v>
      </c>
      <c r="F8" s="63"/>
      <c r="G8" s="82">
        <v>49000000</v>
      </c>
      <c r="H8" s="6"/>
      <c r="I8" s="6"/>
      <c r="J8" s="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s="2" customFormat="1" ht="17.100000000000001" customHeight="1" x14ac:dyDescent="0.3">
      <c r="A9" s="287"/>
      <c r="B9" s="287"/>
      <c r="C9" s="287"/>
      <c r="D9" s="292"/>
      <c r="E9" s="95" t="s">
        <v>185</v>
      </c>
      <c r="F9" s="54"/>
      <c r="G9" s="85">
        <v>46274000</v>
      </c>
      <c r="H9" s="6"/>
      <c r="I9" s="6"/>
      <c r="J9" s="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s="2" customFormat="1" ht="17.100000000000001" customHeight="1" x14ac:dyDescent="0.3">
      <c r="A10" s="287"/>
      <c r="B10" s="287"/>
      <c r="C10" s="288"/>
      <c r="D10" s="293"/>
      <c r="E10" s="96"/>
      <c r="F10" s="64" t="s">
        <v>50</v>
      </c>
      <c r="G10" s="84">
        <f>SUM(G8:G9)</f>
        <v>95274000</v>
      </c>
      <c r="H10" s="6"/>
      <c r="I10" s="6"/>
      <c r="J10" s="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s="2" customFormat="1" ht="17.100000000000001" customHeight="1" x14ac:dyDescent="0.3">
      <c r="A11" s="287"/>
      <c r="B11" s="287"/>
      <c r="C11" s="289" t="s">
        <v>174</v>
      </c>
      <c r="D11" s="290">
        <f>G13</f>
        <v>0</v>
      </c>
      <c r="E11" s="95"/>
      <c r="F11" s="54"/>
      <c r="G11" s="85"/>
      <c r="H11" s="6"/>
      <c r="I11" s="6"/>
      <c r="J11" s="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s="2" customFormat="1" ht="17.100000000000001" customHeight="1" x14ac:dyDescent="0.3">
      <c r="A12" s="287"/>
      <c r="B12" s="287"/>
      <c r="C12" s="289"/>
      <c r="D12" s="290"/>
      <c r="E12" s="95"/>
      <c r="F12" s="54"/>
      <c r="G12" s="85"/>
      <c r="H12" s="6"/>
      <c r="I12" s="6"/>
      <c r="J12" s="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s="2" customFormat="1" ht="17.100000000000001" customHeight="1" x14ac:dyDescent="0.3">
      <c r="A13" s="288"/>
      <c r="B13" s="288"/>
      <c r="C13" s="289"/>
      <c r="D13" s="290"/>
      <c r="E13" s="96"/>
      <c r="F13" s="64" t="s">
        <v>50</v>
      </c>
      <c r="G13" s="84">
        <f>SUM(G11:G12)</f>
        <v>0</v>
      </c>
      <c r="H13" s="6"/>
      <c r="I13" s="6"/>
      <c r="J13" s="6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s="75" customFormat="1" ht="17.100000000000001" customHeight="1" x14ac:dyDescent="0.3">
      <c r="A14" s="271" t="s">
        <v>306</v>
      </c>
      <c r="B14" s="271" t="s">
        <v>306</v>
      </c>
      <c r="C14" s="271" t="s">
        <v>306</v>
      </c>
      <c r="D14" s="272">
        <f>G14</f>
        <v>2887783459</v>
      </c>
      <c r="E14" s="146"/>
      <c r="F14" s="147" t="s">
        <v>50</v>
      </c>
      <c r="G14" s="84">
        <v>2887783459</v>
      </c>
      <c r="H14" s="148"/>
      <c r="I14" s="148"/>
      <c r="J14" s="148"/>
    </row>
    <row r="15" spans="1:24" ht="17.100000000000001" customHeight="1" x14ac:dyDescent="0.3">
      <c r="A15" s="289" t="s">
        <v>43</v>
      </c>
      <c r="B15" s="289" t="s">
        <v>43</v>
      </c>
      <c r="C15" s="289" t="s">
        <v>43</v>
      </c>
      <c r="D15" s="290">
        <f>G16</f>
        <v>150000000</v>
      </c>
      <c r="E15" s="94" t="s">
        <v>186</v>
      </c>
      <c r="F15" s="63"/>
      <c r="G15" s="82">
        <v>150000000</v>
      </c>
    </row>
    <row r="16" spans="1:24" s="2" customFormat="1" ht="17.100000000000001" customHeight="1" x14ac:dyDescent="0.3">
      <c r="A16" s="289"/>
      <c r="B16" s="289"/>
      <c r="C16" s="289"/>
      <c r="D16" s="290"/>
      <c r="E16" s="96"/>
      <c r="F16" s="64" t="s">
        <v>50</v>
      </c>
      <c r="G16" s="84">
        <f>G15</f>
        <v>150000000</v>
      </c>
      <c r="H16" s="6"/>
      <c r="I16" s="6"/>
      <c r="J16" s="6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10" ht="17.100000000000001" customHeight="1" x14ac:dyDescent="0.3">
      <c r="A17" s="289" t="s">
        <v>175</v>
      </c>
      <c r="B17" s="289" t="s">
        <v>175</v>
      </c>
      <c r="C17" s="289" t="s">
        <v>175</v>
      </c>
      <c r="D17" s="290">
        <f>G18</f>
        <v>6840000</v>
      </c>
      <c r="E17" s="97" t="s">
        <v>187</v>
      </c>
      <c r="F17" s="63"/>
      <c r="G17" s="82">
        <v>6840000</v>
      </c>
    </row>
    <row r="18" spans="1:10" ht="17.100000000000001" customHeight="1" x14ac:dyDescent="0.3">
      <c r="A18" s="289"/>
      <c r="B18" s="289"/>
      <c r="C18" s="289"/>
      <c r="D18" s="290"/>
      <c r="E18" s="96"/>
      <c r="F18" s="64" t="s">
        <v>50</v>
      </c>
      <c r="G18" s="84">
        <f>G17</f>
        <v>6840000</v>
      </c>
    </row>
    <row r="19" spans="1:10" ht="17.100000000000001" customHeight="1" x14ac:dyDescent="0.3">
      <c r="A19" s="289" t="s">
        <v>176</v>
      </c>
      <c r="B19" s="289" t="s">
        <v>176</v>
      </c>
      <c r="C19" s="289" t="s">
        <v>176</v>
      </c>
      <c r="D19" s="290">
        <f>G23</f>
        <v>233000000</v>
      </c>
      <c r="E19" s="94" t="s">
        <v>188</v>
      </c>
      <c r="F19" s="63"/>
      <c r="G19" s="85">
        <v>35500000</v>
      </c>
    </row>
    <row r="20" spans="1:10" ht="17.100000000000001" customHeight="1" x14ac:dyDescent="0.3">
      <c r="A20" s="289"/>
      <c r="B20" s="289"/>
      <c r="C20" s="289"/>
      <c r="D20" s="290"/>
      <c r="E20" s="95" t="s">
        <v>189</v>
      </c>
      <c r="F20" s="54"/>
      <c r="G20" s="85">
        <v>140000000</v>
      </c>
    </row>
    <row r="21" spans="1:10" ht="17.100000000000001" customHeight="1" x14ac:dyDescent="0.3">
      <c r="A21" s="289"/>
      <c r="B21" s="289"/>
      <c r="C21" s="289"/>
      <c r="D21" s="290"/>
      <c r="E21" s="95" t="s">
        <v>190</v>
      </c>
      <c r="F21" s="54"/>
      <c r="G21" s="85">
        <v>7500000</v>
      </c>
    </row>
    <row r="22" spans="1:10" s="5" customFormat="1" ht="17.100000000000001" customHeight="1" x14ac:dyDescent="0.3">
      <c r="A22" s="289"/>
      <c r="B22" s="289"/>
      <c r="C22" s="289"/>
      <c r="D22" s="290"/>
      <c r="E22" s="95" t="s">
        <v>256</v>
      </c>
      <c r="F22" s="54"/>
      <c r="G22" s="85">
        <v>50000000</v>
      </c>
      <c r="H22" s="6"/>
      <c r="I22" s="6"/>
      <c r="J22" s="6"/>
    </row>
    <row r="23" spans="1:10" ht="17.100000000000001" customHeight="1" x14ac:dyDescent="0.3">
      <c r="A23" s="289"/>
      <c r="B23" s="289"/>
      <c r="C23" s="289"/>
      <c r="D23" s="290"/>
      <c r="E23" s="96"/>
      <c r="F23" s="64" t="s">
        <v>50</v>
      </c>
      <c r="G23" s="84">
        <f>SUM(G19:G22)</f>
        <v>233000000</v>
      </c>
    </row>
    <row r="24" spans="1:10" ht="17.100000000000001" customHeight="1" x14ac:dyDescent="0.3">
      <c r="A24" s="294" t="s">
        <v>177</v>
      </c>
      <c r="B24" s="294" t="s">
        <v>177</v>
      </c>
      <c r="C24" s="294" t="s">
        <v>177</v>
      </c>
      <c r="D24" s="295">
        <f>G25</f>
        <v>3499061513</v>
      </c>
      <c r="E24" s="94" t="s">
        <v>191</v>
      </c>
      <c r="F24" s="63"/>
      <c r="G24" s="82">
        <v>3499061513</v>
      </c>
    </row>
    <row r="25" spans="1:10" ht="17.100000000000001" customHeight="1" x14ac:dyDescent="0.3">
      <c r="A25" s="289"/>
      <c r="B25" s="289"/>
      <c r="C25" s="289"/>
      <c r="D25" s="290"/>
      <c r="E25" s="96"/>
      <c r="F25" s="64" t="s">
        <v>50</v>
      </c>
      <c r="G25" s="84">
        <f>G24</f>
        <v>3499061513</v>
      </c>
    </row>
    <row r="26" spans="1:10" x14ac:dyDescent="0.3">
      <c r="G26" s="17"/>
    </row>
    <row r="28" spans="1:10" ht="15" customHeight="1" x14ac:dyDescent="0.3">
      <c r="F28" s="77"/>
    </row>
    <row r="29" spans="1:10" ht="15" customHeight="1" x14ac:dyDescent="0.3">
      <c r="F29" s="75"/>
    </row>
    <row r="30" spans="1:10" ht="15" customHeight="1" x14ac:dyDescent="0.3">
      <c r="F30" s="76"/>
    </row>
    <row r="31" spans="1:10" ht="15" customHeight="1" x14ac:dyDescent="0.3">
      <c r="F31" s="76"/>
    </row>
    <row r="32" spans="1:10" ht="15" customHeight="1" x14ac:dyDescent="0.3">
      <c r="D32" s="3"/>
      <c r="E32" s="99"/>
      <c r="F32" s="76"/>
      <c r="H32" s="3"/>
      <c r="I32" s="3"/>
      <c r="J32" s="3"/>
    </row>
    <row r="33" spans="4:10" ht="15" customHeight="1" x14ac:dyDescent="0.3">
      <c r="D33" s="3"/>
      <c r="E33" s="99"/>
      <c r="F33" s="76"/>
      <c r="H33" s="3"/>
      <c r="I33" s="3"/>
      <c r="J33" s="3"/>
    </row>
    <row r="34" spans="4:10" ht="15" customHeight="1" x14ac:dyDescent="0.3">
      <c r="D34" s="3"/>
      <c r="E34" s="99"/>
      <c r="F34" s="76"/>
      <c r="G34" s="74"/>
      <c r="H34" s="3"/>
      <c r="I34" s="3"/>
      <c r="J34" s="3"/>
    </row>
    <row r="35" spans="4:10" ht="15" customHeight="1" x14ac:dyDescent="0.3">
      <c r="F35" s="76"/>
      <c r="G35" s="74"/>
    </row>
    <row r="36" spans="4:10" ht="15" customHeight="1" x14ac:dyDescent="0.3">
      <c r="F36" s="76"/>
      <c r="G36" s="74"/>
    </row>
    <row r="37" spans="4:10" ht="15" customHeight="1" x14ac:dyDescent="0.3">
      <c r="F37" s="76"/>
      <c r="G37" s="74"/>
    </row>
    <row r="38" spans="4:10" ht="15" customHeight="1" x14ac:dyDescent="0.3">
      <c r="F38" s="76"/>
      <c r="G38" s="74"/>
    </row>
    <row r="39" spans="4:10" ht="15" customHeight="1" x14ac:dyDescent="0.3">
      <c r="F39" s="76"/>
      <c r="G39" s="74"/>
    </row>
    <row r="40" spans="4:10" ht="15" customHeight="1" x14ac:dyDescent="0.3">
      <c r="F40" s="76"/>
      <c r="G40" s="74"/>
    </row>
    <row r="41" spans="4:10" ht="15" customHeight="1" x14ac:dyDescent="0.3">
      <c r="F41" s="3"/>
      <c r="G41" s="74"/>
    </row>
    <row r="42" spans="4:10" ht="15" customHeight="1" x14ac:dyDescent="0.3">
      <c r="F42" s="3"/>
      <c r="G42" s="74"/>
    </row>
    <row r="43" spans="4:10" ht="15" customHeight="1" x14ac:dyDescent="0.3">
      <c r="F43" s="3"/>
      <c r="G43" s="74"/>
    </row>
    <row r="44" spans="4:10" ht="15" customHeight="1" x14ac:dyDescent="0.3">
      <c r="F44" s="3"/>
      <c r="G44" s="74"/>
    </row>
    <row r="45" spans="4:10" ht="15" customHeight="1" x14ac:dyDescent="0.3">
      <c r="F45" s="3"/>
      <c r="G45" s="74"/>
    </row>
    <row r="46" spans="4:10" ht="15" customHeight="1" x14ac:dyDescent="0.3">
      <c r="F46" s="76"/>
      <c r="G46" s="74"/>
    </row>
    <row r="47" spans="4:10" ht="15" customHeight="1" x14ac:dyDescent="0.3">
      <c r="F47" s="76"/>
      <c r="G47" s="74"/>
    </row>
    <row r="48" spans="4:10" ht="15" customHeight="1" x14ac:dyDescent="0.3">
      <c r="F48" s="76"/>
      <c r="G48" s="74"/>
    </row>
    <row r="49" spans="6:7" ht="15" customHeight="1" x14ac:dyDescent="0.3">
      <c r="F49" s="76"/>
      <c r="G49" s="74"/>
    </row>
    <row r="50" spans="6:7" ht="15" customHeight="1" x14ac:dyDescent="0.3">
      <c r="F50" s="76"/>
      <c r="G50" s="74"/>
    </row>
    <row r="51" spans="6:7" ht="15" customHeight="1" x14ac:dyDescent="0.3">
      <c r="F51" s="76"/>
      <c r="G51" s="74"/>
    </row>
    <row r="52" spans="6:7" ht="15" customHeight="1" x14ac:dyDescent="0.3">
      <c r="F52" s="76"/>
      <c r="G52" s="74"/>
    </row>
    <row r="53" spans="6:7" ht="12" x14ac:dyDescent="0.3">
      <c r="F53" s="76"/>
      <c r="G53" s="74"/>
    </row>
    <row r="54" spans="6:7" ht="12" x14ac:dyDescent="0.3">
      <c r="F54" s="76"/>
      <c r="G54" s="74"/>
    </row>
    <row r="55" spans="6:7" ht="12" x14ac:dyDescent="0.3">
      <c r="G55" s="74"/>
    </row>
    <row r="56" spans="6:7" ht="12" x14ac:dyDescent="0.3">
      <c r="G56" s="74"/>
    </row>
    <row r="57" spans="6:7" ht="12" x14ac:dyDescent="0.3">
      <c r="G57" s="74"/>
    </row>
    <row r="61" spans="6:7" x14ac:dyDescent="0.3">
      <c r="G61" s="17"/>
    </row>
    <row r="62" spans="6:7" ht="12" x14ac:dyDescent="0.3">
      <c r="G62" s="6"/>
    </row>
  </sheetData>
  <mergeCells count="25">
    <mergeCell ref="A24:A25"/>
    <mergeCell ref="B24:B25"/>
    <mergeCell ref="C24:C25"/>
    <mergeCell ref="D24:D25"/>
    <mergeCell ref="A17:A18"/>
    <mergeCell ref="B17:B18"/>
    <mergeCell ref="C17:C18"/>
    <mergeCell ref="D17:D18"/>
    <mergeCell ref="A19:A23"/>
    <mergeCell ref="B19:B23"/>
    <mergeCell ref="C19:C23"/>
    <mergeCell ref="D19:D23"/>
    <mergeCell ref="A15:A16"/>
    <mergeCell ref="B15:B16"/>
    <mergeCell ref="C15:C16"/>
    <mergeCell ref="D15:D16"/>
    <mergeCell ref="A3:C3"/>
    <mergeCell ref="A4:A13"/>
    <mergeCell ref="B4:B13"/>
    <mergeCell ref="C4:C7"/>
    <mergeCell ref="D4:D7"/>
    <mergeCell ref="C8:C10"/>
    <mergeCell ref="D8:D10"/>
    <mergeCell ref="C11:C13"/>
    <mergeCell ref="D11:D13"/>
  </mergeCells>
  <phoneticPr fontId="2" type="noConversion"/>
  <pageMargins left="0.39370078740157483" right="0.39370078740157483" top="0.31496062992125984" bottom="0.19685039370078741" header="0" footer="0"/>
  <pageSetup paperSize="9" scale="87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67"/>
  <sheetViews>
    <sheetView tabSelected="1" zoomScale="106" zoomScaleNormal="106" workbookViewId="0">
      <pane ySplit="3" topLeftCell="A4" activePane="bottomLeft" state="frozen"/>
      <selection activeCell="A3" sqref="A3"/>
      <selection pane="bottomLeft" activeCell="D20" sqref="D20:D30"/>
    </sheetView>
  </sheetViews>
  <sheetFormatPr defaultRowHeight="13.5" x14ac:dyDescent="0.3"/>
  <cols>
    <col min="1" max="1" width="14" style="65" bestFit="1" customWidth="1"/>
    <col min="2" max="2" width="14" style="25" bestFit="1" customWidth="1"/>
    <col min="3" max="3" width="40.75" style="26" customWidth="1"/>
    <col min="4" max="4" width="31.75" style="26" customWidth="1"/>
    <col min="5" max="5" width="17.25" style="65" bestFit="1" customWidth="1"/>
    <col min="6" max="6" width="29.375" style="65" customWidth="1"/>
    <col min="7" max="7" width="9.75" style="65" customWidth="1"/>
    <col min="8" max="8" width="14.625" style="27" customWidth="1"/>
    <col min="9" max="9" width="2.625" style="28" customWidth="1"/>
    <col min="10" max="10" width="10" style="29" customWidth="1"/>
    <col min="11" max="11" width="2.625" style="29" customWidth="1"/>
    <col min="12" max="12" width="8" style="29" customWidth="1"/>
    <col min="13" max="13" width="2.625" style="65" customWidth="1"/>
    <col min="14" max="14" width="17.75" style="109" customWidth="1"/>
    <col min="15" max="15" width="19.125" style="136" customWidth="1"/>
    <col min="16" max="16" width="11.125" style="136" bestFit="1" customWidth="1"/>
    <col min="17" max="16384" width="9" style="100"/>
  </cols>
  <sheetData>
    <row r="1" spans="1:15" ht="18" customHeight="1" x14ac:dyDescent="0.3">
      <c r="A1" s="110" t="s">
        <v>192</v>
      </c>
      <c r="N1" s="101"/>
    </row>
    <row r="2" spans="1:15" ht="28.5" customHeight="1" x14ac:dyDescent="0.3">
      <c r="A2" s="143" t="s">
        <v>45</v>
      </c>
      <c r="B2" s="31" t="s">
        <v>46</v>
      </c>
      <c r="C2" s="260" t="s">
        <v>47</v>
      </c>
      <c r="D2" s="143" t="s">
        <v>193</v>
      </c>
      <c r="E2" s="142" t="s">
        <v>48</v>
      </c>
      <c r="F2" s="66" t="s">
        <v>287</v>
      </c>
      <c r="G2" s="67"/>
      <c r="H2" s="32"/>
      <c r="I2" s="33"/>
      <c r="J2" s="154"/>
      <c r="K2" s="154"/>
      <c r="L2" s="154"/>
      <c r="M2" s="67"/>
      <c r="N2" s="102"/>
    </row>
    <row r="3" spans="1:15" ht="28.5" customHeight="1" x14ac:dyDescent="0.3">
      <c r="A3" s="317" t="s">
        <v>151</v>
      </c>
      <c r="B3" s="318"/>
      <c r="C3" s="318"/>
      <c r="D3" s="319"/>
      <c r="E3" s="68">
        <f>E4+E105+E124+E240+E247+E253+E255+E256+E257</f>
        <v>7955958972</v>
      </c>
      <c r="F3" s="66"/>
      <c r="G3" s="67"/>
      <c r="H3" s="32"/>
      <c r="I3" s="33"/>
      <c r="J3" s="145"/>
      <c r="K3" s="145"/>
      <c r="L3" s="145"/>
      <c r="M3" s="67"/>
      <c r="N3" s="86">
        <f>N4+N105+N124+N246+N252+N254+N255+N256+N257</f>
        <v>7955958972</v>
      </c>
      <c r="O3" s="137"/>
    </row>
    <row r="4" spans="1:15" x14ac:dyDescent="0.3">
      <c r="A4" s="143" t="s">
        <v>194</v>
      </c>
      <c r="B4" s="31"/>
      <c r="C4" s="140"/>
      <c r="D4" s="140"/>
      <c r="E4" s="68">
        <f>E5+E31+E59</f>
        <v>932209780</v>
      </c>
      <c r="F4" s="66"/>
      <c r="G4" s="67"/>
      <c r="H4" s="32"/>
      <c r="I4" s="33"/>
      <c r="J4" s="145"/>
      <c r="K4" s="145"/>
      <c r="L4" s="145"/>
      <c r="M4" s="67"/>
      <c r="N4" s="103">
        <f>N5+N31+N59</f>
        <v>932209780</v>
      </c>
    </row>
    <row r="5" spans="1:15" x14ac:dyDescent="0.3">
      <c r="A5" s="320"/>
      <c r="B5" s="34" t="s">
        <v>195</v>
      </c>
      <c r="C5" s="141"/>
      <c r="D5" s="141"/>
      <c r="E5" s="68">
        <f>SUM(E6:E30)</f>
        <v>346439780</v>
      </c>
      <c r="F5" s="66"/>
      <c r="G5" s="67"/>
      <c r="H5" s="32"/>
      <c r="I5" s="33"/>
      <c r="J5" s="145"/>
      <c r="K5" s="145"/>
      <c r="L5" s="145"/>
      <c r="M5" s="67"/>
      <c r="N5" s="104">
        <f>N10+N12+N14+N19+N30</f>
        <v>346439780</v>
      </c>
    </row>
    <row r="6" spans="1:15" ht="12.95" customHeight="1" x14ac:dyDescent="0.3">
      <c r="A6" s="320"/>
      <c r="B6" s="321"/>
      <c r="C6" s="323" t="s">
        <v>196</v>
      </c>
      <c r="D6" s="324"/>
      <c r="E6" s="305">
        <f>N10</f>
        <v>146180000</v>
      </c>
      <c r="F6" s="35" t="s">
        <v>197</v>
      </c>
      <c r="G6" s="22"/>
      <c r="H6" s="133">
        <v>4600000</v>
      </c>
      <c r="I6" s="123" t="s">
        <v>202</v>
      </c>
      <c r="J6" s="134">
        <v>1</v>
      </c>
      <c r="K6" s="128" t="s">
        <v>202</v>
      </c>
      <c r="L6" s="135">
        <v>12</v>
      </c>
      <c r="M6" s="124" t="s">
        <v>200</v>
      </c>
      <c r="N6" s="125">
        <f>H6*J6*L6</f>
        <v>55200000</v>
      </c>
    </row>
    <row r="7" spans="1:15" ht="12.95" customHeight="1" x14ac:dyDescent="0.3">
      <c r="A7" s="320"/>
      <c r="B7" s="322"/>
      <c r="C7" s="323"/>
      <c r="D7" s="324"/>
      <c r="E7" s="305"/>
      <c r="F7" s="35" t="s">
        <v>3</v>
      </c>
      <c r="G7" s="22"/>
      <c r="H7" s="131">
        <v>3050000</v>
      </c>
      <c r="I7" s="128" t="s">
        <v>2</v>
      </c>
      <c r="J7" s="134">
        <v>1</v>
      </c>
      <c r="K7" s="128" t="s">
        <v>2</v>
      </c>
      <c r="L7" s="135">
        <v>10</v>
      </c>
      <c r="M7" s="124" t="s">
        <v>200</v>
      </c>
      <c r="N7" s="125">
        <f>H7*J7*L7</f>
        <v>30500000</v>
      </c>
    </row>
    <row r="8" spans="1:15" ht="12.95" customHeight="1" x14ac:dyDescent="0.3">
      <c r="A8" s="320"/>
      <c r="B8" s="322"/>
      <c r="C8" s="323"/>
      <c r="D8" s="324"/>
      <c r="E8" s="305"/>
      <c r="F8" s="35" t="s">
        <v>4</v>
      </c>
      <c r="G8" s="22"/>
      <c r="H8" s="131">
        <v>3040000</v>
      </c>
      <c r="I8" s="128" t="s">
        <v>2</v>
      </c>
      <c r="J8" s="134">
        <v>1</v>
      </c>
      <c r="K8" s="128" t="s">
        <v>2</v>
      </c>
      <c r="L8" s="135">
        <v>12</v>
      </c>
      <c r="M8" s="124" t="s">
        <v>49</v>
      </c>
      <c r="N8" s="125">
        <f>H8*J8*L8</f>
        <v>36480000</v>
      </c>
    </row>
    <row r="9" spans="1:15" ht="12.95" customHeight="1" x14ac:dyDescent="0.3">
      <c r="A9" s="320"/>
      <c r="B9" s="322"/>
      <c r="C9" s="323"/>
      <c r="D9" s="324"/>
      <c r="E9" s="305"/>
      <c r="F9" s="35" t="s">
        <v>243</v>
      </c>
      <c r="G9" s="22"/>
      <c r="H9" s="131">
        <v>2000000</v>
      </c>
      <c r="I9" s="128" t="s">
        <v>2</v>
      </c>
      <c r="J9" s="134">
        <v>1</v>
      </c>
      <c r="K9" s="128" t="s">
        <v>2</v>
      </c>
      <c r="L9" s="135">
        <v>12</v>
      </c>
      <c r="M9" s="124" t="s">
        <v>200</v>
      </c>
      <c r="N9" s="125">
        <f t="shared" ref="N9" si="0">H9*J9*L9</f>
        <v>24000000</v>
      </c>
    </row>
    <row r="10" spans="1:15" ht="12.95" customHeight="1" x14ac:dyDescent="0.3">
      <c r="A10" s="320"/>
      <c r="B10" s="322"/>
      <c r="C10" s="323"/>
      <c r="D10" s="324"/>
      <c r="E10" s="304"/>
      <c r="F10" s="69"/>
      <c r="G10" s="69"/>
      <c r="H10" s="40"/>
      <c r="I10" s="41"/>
      <c r="J10" s="42"/>
      <c r="K10" s="43"/>
      <c r="L10" s="44" t="s">
        <v>50</v>
      </c>
      <c r="M10" s="43"/>
      <c r="N10" s="106">
        <f>SUM(N6:N9)</f>
        <v>146180000</v>
      </c>
    </row>
    <row r="11" spans="1:15" ht="12.95" customHeight="1" x14ac:dyDescent="0.3">
      <c r="A11" s="320"/>
      <c r="B11" s="322"/>
      <c r="C11" s="296" t="s">
        <v>257</v>
      </c>
      <c r="D11" s="298"/>
      <c r="E11" s="300">
        <f>N12</f>
        <v>89424000</v>
      </c>
      <c r="F11" s="22" t="s">
        <v>59</v>
      </c>
      <c r="G11" s="22"/>
      <c r="H11" s="165" t="s">
        <v>206</v>
      </c>
      <c r="I11" s="166"/>
      <c r="J11" s="165"/>
      <c r="K11" s="165"/>
      <c r="L11" s="165"/>
      <c r="M11" s="39" t="s">
        <v>49</v>
      </c>
      <c r="N11" s="105">
        <f>11500*24*3*3*3*12</f>
        <v>89424000</v>
      </c>
    </row>
    <row r="12" spans="1:15" ht="12.95" customHeight="1" x14ac:dyDescent="0.3">
      <c r="A12" s="320"/>
      <c r="B12" s="322"/>
      <c r="C12" s="297"/>
      <c r="D12" s="299"/>
      <c r="E12" s="301"/>
      <c r="F12" s="22"/>
      <c r="G12" s="22"/>
      <c r="H12" s="36"/>
      <c r="I12" s="165"/>
      <c r="J12" s="37"/>
      <c r="K12" s="39"/>
      <c r="L12" s="38"/>
      <c r="M12" s="39"/>
      <c r="N12" s="106">
        <f>SUM(N11)</f>
        <v>89424000</v>
      </c>
    </row>
    <row r="13" spans="1:15" ht="12.95" customHeight="1" x14ac:dyDescent="0.3">
      <c r="A13" s="320"/>
      <c r="B13" s="322"/>
      <c r="C13" s="296" t="s">
        <v>51</v>
      </c>
      <c r="D13" s="298"/>
      <c r="E13" s="300">
        <f>N14</f>
        <v>15363780</v>
      </c>
      <c r="F13" s="18" t="s">
        <v>165</v>
      </c>
      <c r="G13" s="19"/>
      <c r="H13" s="241">
        <f>N10+33185400+5000000</f>
        <v>184365400</v>
      </c>
      <c r="I13" s="242"/>
      <c r="J13" s="243"/>
      <c r="K13" s="242" t="s">
        <v>199</v>
      </c>
      <c r="L13" s="244">
        <v>12</v>
      </c>
      <c r="M13" s="129" t="s">
        <v>200</v>
      </c>
      <c r="N13" s="130">
        <f>ROUND(H13/L13,-1)</f>
        <v>15363780</v>
      </c>
    </row>
    <row r="14" spans="1:15" ht="12.95" customHeight="1" x14ac:dyDescent="0.3">
      <c r="A14" s="320"/>
      <c r="B14" s="322"/>
      <c r="C14" s="297"/>
      <c r="D14" s="299"/>
      <c r="E14" s="301"/>
      <c r="F14" s="70"/>
      <c r="G14" s="69"/>
      <c r="H14" s="40"/>
      <c r="I14" s="41"/>
      <c r="J14" s="45"/>
      <c r="K14" s="45"/>
      <c r="L14" s="44" t="s">
        <v>50</v>
      </c>
      <c r="M14" s="43"/>
      <c r="N14" s="106">
        <f>SUM(N13)</f>
        <v>15363780</v>
      </c>
    </row>
    <row r="15" spans="1:15" ht="12.95" customHeight="1" x14ac:dyDescent="0.3">
      <c r="A15" s="320"/>
      <c r="B15" s="322"/>
      <c r="C15" s="325" t="s">
        <v>179</v>
      </c>
      <c r="D15" s="309"/>
      <c r="E15" s="305">
        <f>N19</f>
        <v>16572000</v>
      </c>
      <c r="F15" s="126" t="s">
        <v>201</v>
      </c>
      <c r="G15" s="63"/>
      <c r="H15" s="127">
        <f>N10+5000000</f>
        <v>151180000</v>
      </c>
      <c r="I15" s="128" t="s">
        <v>202</v>
      </c>
      <c r="J15" s="314">
        <v>4.4999999999999998E-2</v>
      </c>
      <c r="K15" s="314"/>
      <c r="L15" s="314"/>
      <c r="M15" s="129" t="s">
        <v>200</v>
      </c>
      <c r="N15" s="130">
        <f>ROUNDUP(H15*J15,-3)</f>
        <v>6804000</v>
      </c>
    </row>
    <row r="16" spans="1:15" ht="12.95" customHeight="1" x14ac:dyDescent="0.3">
      <c r="A16" s="320"/>
      <c r="B16" s="322"/>
      <c r="C16" s="326"/>
      <c r="D16" s="309"/>
      <c r="E16" s="304"/>
      <c r="F16" s="54" t="s">
        <v>203</v>
      </c>
      <c r="G16" s="54"/>
      <c r="H16" s="131">
        <f>N10+5000000</f>
        <v>151180000</v>
      </c>
      <c r="I16" s="132" t="s">
        <v>2</v>
      </c>
      <c r="J16" s="315">
        <v>3.7999999999999999E-2</v>
      </c>
      <c r="K16" s="315"/>
      <c r="L16" s="315"/>
      <c r="M16" s="124" t="s">
        <v>200</v>
      </c>
      <c r="N16" s="125">
        <f>ROUNDUP(H16*J16,-3)</f>
        <v>5745000</v>
      </c>
    </row>
    <row r="17" spans="1:15" ht="12.95" customHeight="1" x14ac:dyDescent="0.3">
      <c r="A17" s="320"/>
      <c r="B17" s="322"/>
      <c r="C17" s="326"/>
      <c r="D17" s="309"/>
      <c r="E17" s="304"/>
      <c r="F17" s="54" t="s">
        <v>204</v>
      </c>
      <c r="G17" s="54"/>
      <c r="H17" s="131">
        <f>N10+5000000</f>
        <v>151180000</v>
      </c>
      <c r="I17" s="132" t="s">
        <v>2</v>
      </c>
      <c r="J17" s="315">
        <v>1.7999999999999999E-2</v>
      </c>
      <c r="K17" s="315"/>
      <c r="L17" s="315"/>
      <c r="M17" s="124" t="s">
        <v>200</v>
      </c>
      <c r="N17" s="125">
        <f t="shared" ref="N17:N18" si="1">ROUNDUP(H17*J17,-3)</f>
        <v>2722000</v>
      </c>
      <c r="O17" s="139"/>
    </row>
    <row r="18" spans="1:15" ht="12.95" customHeight="1" x14ac:dyDescent="0.3">
      <c r="A18" s="320"/>
      <c r="B18" s="322"/>
      <c r="C18" s="326"/>
      <c r="D18" s="309"/>
      <c r="E18" s="304"/>
      <c r="F18" s="54" t="s">
        <v>205</v>
      </c>
      <c r="G18" s="54"/>
      <c r="H18" s="131">
        <f>N10+5000000</f>
        <v>151180000</v>
      </c>
      <c r="I18" s="132" t="s">
        <v>2</v>
      </c>
      <c r="J18" s="316">
        <v>8.6E-3</v>
      </c>
      <c r="K18" s="316"/>
      <c r="L18" s="316"/>
      <c r="M18" s="124" t="s">
        <v>200</v>
      </c>
      <c r="N18" s="125">
        <f t="shared" si="1"/>
        <v>1301000</v>
      </c>
    </row>
    <row r="19" spans="1:15" ht="12.95" customHeight="1" x14ac:dyDescent="0.3">
      <c r="A19" s="320"/>
      <c r="B19" s="322"/>
      <c r="C19" s="327"/>
      <c r="D19" s="309"/>
      <c r="E19" s="304"/>
      <c r="F19" s="69"/>
      <c r="G19" s="69"/>
      <c r="H19" s="40"/>
      <c r="I19" s="41"/>
      <c r="J19" s="48"/>
      <c r="K19" s="48"/>
      <c r="L19" s="44" t="s">
        <v>50</v>
      </c>
      <c r="M19" s="43"/>
      <c r="N19" s="106">
        <f>SUM(N15:N18)</f>
        <v>16572000</v>
      </c>
    </row>
    <row r="20" spans="1:15" ht="12.95" customHeight="1" x14ac:dyDescent="0.3">
      <c r="A20" s="320"/>
      <c r="B20" s="322"/>
      <c r="C20" s="306" t="s">
        <v>52</v>
      </c>
      <c r="D20" s="309"/>
      <c r="E20" s="305">
        <f>N30</f>
        <v>78900000</v>
      </c>
      <c r="F20" s="19" t="s">
        <v>236</v>
      </c>
      <c r="G20" s="19"/>
      <c r="H20" s="49">
        <v>75000</v>
      </c>
      <c r="I20" s="165" t="s">
        <v>2</v>
      </c>
      <c r="J20" s="37">
        <v>50</v>
      </c>
      <c r="K20" s="165" t="s">
        <v>2</v>
      </c>
      <c r="L20" s="50">
        <v>2</v>
      </c>
      <c r="M20" s="39" t="s">
        <v>49</v>
      </c>
      <c r="N20" s="105">
        <f>H20*J20*L20</f>
        <v>7500000</v>
      </c>
    </row>
    <row r="21" spans="1:15" ht="12.95" customHeight="1" x14ac:dyDescent="0.3">
      <c r="A21" s="320"/>
      <c r="B21" s="322"/>
      <c r="C21" s="307"/>
      <c r="D21" s="309"/>
      <c r="E21" s="304"/>
      <c r="F21" s="168" t="s">
        <v>53</v>
      </c>
      <c r="G21" s="22"/>
      <c r="H21" s="49">
        <v>60000</v>
      </c>
      <c r="I21" s="165" t="s">
        <v>2</v>
      </c>
      <c r="J21" s="165"/>
      <c r="K21" s="165" t="s">
        <v>2</v>
      </c>
      <c r="L21" s="37">
        <v>120</v>
      </c>
      <c r="M21" s="39" t="s">
        <v>49</v>
      </c>
      <c r="N21" s="105">
        <f>H21*L21</f>
        <v>7200000</v>
      </c>
    </row>
    <row r="22" spans="1:15" ht="12.95" customHeight="1" x14ac:dyDescent="0.3">
      <c r="A22" s="320"/>
      <c r="B22" s="322"/>
      <c r="C22" s="307"/>
      <c r="D22" s="309"/>
      <c r="E22" s="304"/>
      <c r="F22" s="168" t="s">
        <v>54</v>
      </c>
      <c r="G22" s="167"/>
      <c r="H22" s="165" t="s">
        <v>235</v>
      </c>
      <c r="I22" s="166"/>
      <c r="J22" s="165"/>
      <c r="K22" s="165"/>
      <c r="L22" s="165"/>
      <c r="M22" s="39" t="s">
        <v>49</v>
      </c>
      <c r="N22" s="105">
        <f>8000*3*20*12</f>
        <v>5760000</v>
      </c>
    </row>
    <row r="23" spans="1:15" ht="12.95" customHeight="1" x14ac:dyDescent="0.3">
      <c r="A23" s="320"/>
      <c r="B23" s="322"/>
      <c r="C23" s="307"/>
      <c r="D23" s="309"/>
      <c r="E23" s="304"/>
      <c r="F23" s="168" t="s">
        <v>55</v>
      </c>
      <c r="G23" s="22"/>
      <c r="H23" s="49">
        <v>100000</v>
      </c>
      <c r="I23" s="165" t="s">
        <v>2</v>
      </c>
      <c r="J23" s="37">
        <v>120</v>
      </c>
      <c r="K23" s="165" t="s">
        <v>2</v>
      </c>
      <c r="L23" s="50">
        <v>1</v>
      </c>
      <c r="M23" s="39" t="s">
        <v>49</v>
      </c>
      <c r="N23" s="105">
        <f t="shared" ref="N23" si="2">H23*J23*L23</f>
        <v>12000000</v>
      </c>
    </row>
    <row r="24" spans="1:15" ht="12.95" customHeight="1" x14ac:dyDescent="0.3">
      <c r="A24" s="320"/>
      <c r="B24" s="322"/>
      <c r="C24" s="307"/>
      <c r="D24" s="309"/>
      <c r="E24" s="304"/>
      <c r="F24" s="22" t="s">
        <v>56</v>
      </c>
      <c r="G24" s="22"/>
      <c r="H24" s="49">
        <v>100000</v>
      </c>
      <c r="I24" s="165"/>
      <c r="J24" s="37"/>
      <c r="K24" s="165" t="s">
        <v>2</v>
      </c>
      <c r="L24" s="50">
        <v>3</v>
      </c>
      <c r="M24" s="39" t="s">
        <v>49</v>
      </c>
      <c r="N24" s="105">
        <f t="shared" ref="N24:N25" si="3">H24*L24</f>
        <v>300000</v>
      </c>
    </row>
    <row r="25" spans="1:15" ht="12.95" customHeight="1" x14ac:dyDescent="0.3">
      <c r="A25" s="320"/>
      <c r="B25" s="322"/>
      <c r="C25" s="307"/>
      <c r="D25" s="309"/>
      <c r="E25" s="304"/>
      <c r="F25" s="22" t="s">
        <v>57</v>
      </c>
      <c r="G25" s="22"/>
      <c r="H25" s="49">
        <v>300000</v>
      </c>
      <c r="I25" s="165"/>
      <c r="J25" s="37"/>
      <c r="K25" s="165" t="s">
        <v>2</v>
      </c>
      <c r="L25" s="50">
        <v>1</v>
      </c>
      <c r="M25" s="39" t="s">
        <v>49</v>
      </c>
      <c r="N25" s="105">
        <f t="shared" si="3"/>
        <v>300000</v>
      </c>
    </row>
    <row r="26" spans="1:15" ht="12.95" customHeight="1" x14ac:dyDescent="0.3">
      <c r="A26" s="320"/>
      <c r="B26" s="322"/>
      <c r="C26" s="307"/>
      <c r="D26" s="309"/>
      <c r="E26" s="304"/>
      <c r="F26" s="22" t="s">
        <v>58</v>
      </c>
      <c r="G26" s="22"/>
      <c r="H26" s="49">
        <v>30000</v>
      </c>
      <c r="I26" s="165"/>
      <c r="J26" s="37"/>
      <c r="K26" s="165" t="s">
        <v>2</v>
      </c>
      <c r="L26" s="37">
        <v>25</v>
      </c>
      <c r="M26" s="39" t="s">
        <v>49</v>
      </c>
      <c r="N26" s="105">
        <f>H26*L26</f>
        <v>750000</v>
      </c>
    </row>
    <row r="27" spans="1:15" ht="12.95" customHeight="1" x14ac:dyDescent="0.3">
      <c r="A27" s="320"/>
      <c r="B27" s="322"/>
      <c r="C27" s="307"/>
      <c r="D27" s="309"/>
      <c r="E27" s="304"/>
      <c r="F27" s="22" t="s">
        <v>60</v>
      </c>
      <c r="G27" s="22"/>
      <c r="H27" s="49">
        <v>30000</v>
      </c>
      <c r="I27" s="165" t="s">
        <v>2</v>
      </c>
      <c r="J27" s="37">
        <v>14</v>
      </c>
      <c r="K27" s="165" t="s">
        <v>2</v>
      </c>
      <c r="L27" s="38">
        <v>12</v>
      </c>
      <c r="M27" s="39" t="s">
        <v>49</v>
      </c>
      <c r="N27" s="105">
        <f t="shared" ref="N27" si="4">H27*J27*L27</f>
        <v>5040000</v>
      </c>
    </row>
    <row r="28" spans="1:15" ht="12.95" customHeight="1" x14ac:dyDescent="0.3">
      <c r="A28" s="320"/>
      <c r="B28" s="322"/>
      <c r="C28" s="307"/>
      <c r="D28" s="309"/>
      <c r="E28" s="304"/>
      <c r="F28" s="22" t="s">
        <v>244</v>
      </c>
      <c r="G28" s="22"/>
      <c r="H28" s="49"/>
      <c r="I28" s="165"/>
      <c r="J28" s="37"/>
      <c r="K28" s="165"/>
      <c r="L28" s="38"/>
      <c r="M28" s="39"/>
      <c r="N28" s="105">
        <v>16050000</v>
      </c>
    </row>
    <row r="29" spans="1:15" ht="12.95" customHeight="1" x14ac:dyDescent="0.3">
      <c r="A29" s="320"/>
      <c r="B29" s="322"/>
      <c r="C29" s="307"/>
      <c r="D29" s="309"/>
      <c r="E29" s="304"/>
      <c r="F29" s="22" t="s">
        <v>241</v>
      </c>
      <c r="G29" s="22"/>
      <c r="H29" s="49">
        <v>200000</v>
      </c>
      <c r="I29" s="144"/>
      <c r="J29" s="37"/>
      <c r="K29" s="165" t="s">
        <v>2</v>
      </c>
      <c r="L29" s="37">
        <v>120</v>
      </c>
      <c r="M29" s="39" t="s">
        <v>49</v>
      </c>
      <c r="N29" s="105">
        <f>H29*L29</f>
        <v>24000000</v>
      </c>
    </row>
    <row r="30" spans="1:15" ht="12.95" customHeight="1" x14ac:dyDescent="0.3">
      <c r="A30" s="320"/>
      <c r="B30" s="322"/>
      <c r="C30" s="308"/>
      <c r="D30" s="309"/>
      <c r="E30" s="304"/>
      <c r="F30" s="69"/>
      <c r="G30" s="69"/>
      <c r="H30" s="40"/>
      <c r="I30" s="41"/>
      <c r="J30" s="45"/>
      <c r="K30" s="45"/>
      <c r="L30" s="44" t="s">
        <v>50</v>
      </c>
      <c r="M30" s="43"/>
      <c r="N30" s="106">
        <f>SUM(N20:N29)</f>
        <v>78900000</v>
      </c>
    </row>
    <row r="31" spans="1:15" ht="12.95" customHeight="1" x14ac:dyDescent="0.3">
      <c r="A31" s="320"/>
      <c r="B31" s="31" t="s">
        <v>61</v>
      </c>
      <c r="C31" s="140"/>
      <c r="D31" s="140"/>
      <c r="E31" s="68">
        <f>SUM(E32:E58)</f>
        <v>435900000</v>
      </c>
      <c r="F31" s="66"/>
      <c r="G31" s="67"/>
      <c r="H31" s="32"/>
      <c r="I31" s="33"/>
      <c r="J31" s="145"/>
      <c r="K31" s="145"/>
      <c r="L31" s="145"/>
      <c r="M31" s="67"/>
      <c r="N31" s="104">
        <f>N36+N38+N58</f>
        <v>435900000</v>
      </c>
    </row>
    <row r="32" spans="1:15" ht="12.95" customHeight="1" x14ac:dyDescent="0.3">
      <c r="A32" s="320"/>
      <c r="B32" s="304"/>
      <c r="C32" s="296" t="s">
        <v>62</v>
      </c>
      <c r="D32" s="321"/>
      <c r="E32" s="300">
        <v>88800000</v>
      </c>
      <c r="F32" s="18" t="s">
        <v>63</v>
      </c>
      <c r="G32" s="19"/>
      <c r="H32" s="46">
        <v>3300000</v>
      </c>
      <c r="I32" s="144"/>
      <c r="J32" s="51"/>
      <c r="K32" s="144" t="s">
        <v>2</v>
      </c>
      <c r="L32" s="52">
        <v>12</v>
      </c>
      <c r="M32" s="47" t="s">
        <v>49</v>
      </c>
      <c r="N32" s="105">
        <f>H32*L32</f>
        <v>39600000</v>
      </c>
    </row>
    <row r="33" spans="1:14" ht="12.95" customHeight="1" x14ac:dyDescent="0.3">
      <c r="A33" s="320"/>
      <c r="B33" s="304"/>
      <c r="C33" s="335"/>
      <c r="D33" s="322"/>
      <c r="E33" s="312"/>
      <c r="F33" s="21" t="s">
        <v>64</v>
      </c>
      <c r="G33" s="22"/>
      <c r="H33" s="36">
        <v>100000</v>
      </c>
      <c r="I33" s="144" t="s">
        <v>2</v>
      </c>
      <c r="J33" s="50">
        <v>1</v>
      </c>
      <c r="K33" s="144" t="s">
        <v>2</v>
      </c>
      <c r="L33" s="38">
        <v>12</v>
      </c>
      <c r="M33" s="39" t="s">
        <v>49</v>
      </c>
      <c r="N33" s="105">
        <f t="shared" ref="N33:N35" si="5">H33*J33*L33</f>
        <v>1200000</v>
      </c>
    </row>
    <row r="34" spans="1:14" ht="12.95" customHeight="1" x14ac:dyDescent="0.3">
      <c r="A34" s="320"/>
      <c r="B34" s="304"/>
      <c r="C34" s="335"/>
      <c r="D34" s="322"/>
      <c r="E34" s="312"/>
      <c r="F34" s="21" t="s">
        <v>65</v>
      </c>
      <c r="G34" s="22"/>
      <c r="H34" s="36">
        <v>2500000</v>
      </c>
      <c r="I34" s="144"/>
      <c r="J34" s="50"/>
      <c r="K34" s="144" t="s">
        <v>2</v>
      </c>
      <c r="L34" s="38">
        <v>12</v>
      </c>
      <c r="M34" s="39" t="s">
        <v>49</v>
      </c>
      <c r="N34" s="105">
        <f>H34*L34</f>
        <v>30000000</v>
      </c>
    </row>
    <row r="35" spans="1:14" ht="12.95" customHeight="1" x14ac:dyDescent="0.3">
      <c r="A35" s="320"/>
      <c r="B35" s="304"/>
      <c r="C35" s="335"/>
      <c r="D35" s="322"/>
      <c r="E35" s="312"/>
      <c r="F35" s="21" t="s">
        <v>66</v>
      </c>
      <c r="G35" s="22"/>
      <c r="H35" s="36">
        <v>1500000</v>
      </c>
      <c r="I35" s="144" t="s">
        <v>2</v>
      </c>
      <c r="J35" s="50">
        <v>1</v>
      </c>
      <c r="K35" s="144" t="s">
        <v>2</v>
      </c>
      <c r="L35" s="38">
        <v>12</v>
      </c>
      <c r="M35" s="39" t="s">
        <v>49</v>
      </c>
      <c r="N35" s="105">
        <f t="shared" si="5"/>
        <v>18000000</v>
      </c>
    </row>
    <row r="36" spans="1:14" ht="12.95" customHeight="1" x14ac:dyDescent="0.3">
      <c r="A36" s="320"/>
      <c r="B36" s="304"/>
      <c r="C36" s="297"/>
      <c r="D36" s="301"/>
      <c r="E36" s="313"/>
      <c r="F36" s="70"/>
      <c r="G36" s="69"/>
      <c r="H36" s="40"/>
      <c r="I36" s="41"/>
      <c r="J36" s="45"/>
      <c r="K36" s="45"/>
      <c r="L36" s="44" t="s">
        <v>50</v>
      </c>
      <c r="M36" s="43"/>
      <c r="N36" s="106">
        <f>SUM(N32:N35)</f>
        <v>88800000</v>
      </c>
    </row>
    <row r="37" spans="1:14" ht="12.95" customHeight="1" x14ac:dyDescent="0.3">
      <c r="A37" s="320"/>
      <c r="B37" s="304"/>
      <c r="C37" s="303" t="s">
        <v>67</v>
      </c>
      <c r="D37" s="304"/>
      <c r="E37" s="328">
        <f>N38</f>
        <v>108000000</v>
      </c>
      <c r="F37" s="18" t="s">
        <v>68</v>
      </c>
      <c r="G37" s="19"/>
      <c r="H37" s="46">
        <v>9000000</v>
      </c>
      <c r="I37" s="144" t="s">
        <v>2</v>
      </c>
      <c r="J37" s="51"/>
      <c r="K37" s="144" t="s">
        <v>2</v>
      </c>
      <c r="L37" s="52">
        <v>12</v>
      </c>
      <c r="M37" s="47" t="s">
        <v>49</v>
      </c>
      <c r="N37" s="105">
        <f>H37*L37</f>
        <v>108000000</v>
      </c>
    </row>
    <row r="38" spans="1:14" ht="12.95" customHeight="1" x14ac:dyDescent="0.3">
      <c r="A38" s="320"/>
      <c r="B38" s="304"/>
      <c r="C38" s="303"/>
      <c r="D38" s="304"/>
      <c r="E38" s="317"/>
      <c r="F38" s="70"/>
      <c r="G38" s="69"/>
      <c r="H38" s="40"/>
      <c r="I38" s="41"/>
      <c r="J38" s="45"/>
      <c r="K38" s="45"/>
      <c r="L38" s="44" t="s">
        <v>50</v>
      </c>
      <c r="M38" s="43"/>
      <c r="N38" s="106">
        <f>SUM(N37)</f>
        <v>108000000</v>
      </c>
    </row>
    <row r="39" spans="1:14" ht="12.95" customHeight="1" x14ac:dyDescent="0.3">
      <c r="A39" s="320"/>
      <c r="B39" s="304"/>
      <c r="C39" s="303" t="s">
        <v>69</v>
      </c>
      <c r="D39" s="304"/>
      <c r="E39" s="305">
        <f>N58</f>
        <v>239100000</v>
      </c>
      <c r="F39" s="22" t="s">
        <v>70</v>
      </c>
      <c r="G39" s="22"/>
      <c r="H39" s="36"/>
      <c r="I39" s="165"/>
      <c r="J39" s="24"/>
      <c r="K39" s="24"/>
      <c r="L39" s="24"/>
      <c r="M39" s="22"/>
      <c r="N39" s="105">
        <f>SUM(N40:N45)</f>
        <v>147500000</v>
      </c>
    </row>
    <row r="40" spans="1:14" ht="12.95" customHeight="1" x14ac:dyDescent="0.3">
      <c r="A40" s="320"/>
      <c r="B40" s="304"/>
      <c r="C40" s="303"/>
      <c r="D40" s="304"/>
      <c r="E40" s="305"/>
      <c r="F40" s="155" t="s">
        <v>304</v>
      </c>
      <c r="G40" s="156"/>
      <c r="H40" s="157">
        <v>500000</v>
      </c>
      <c r="I40" s="158"/>
      <c r="J40" s="159"/>
      <c r="K40" s="158" t="s">
        <v>2</v>
      </c>
      <c r="L40" s="160">
        <v>2</v>
      </c>
      <c r="M40" s="161" t="s">
        <v>224</v>
      </c>
      <c r="N40" s="162">
        <f>H40*L40</f>
        <v>1000000</v>
      </c>
    </row>
    <row r="41" spans="1:14" ht="12.95" customHeight="1" x14ac:dyDescent="0.3">
      <c r="A41" s="320"/>
      <c r="B41" s="304"/>
      <c r="C41" s="303"/>
      <c r="D41" s="304"/>
      <c r="E41" s="305"/>
      <c r="F41" s="155" t="s">
        <v>223</v>
      </c>
      <c r="G41" s="156"/>
      <c r="H41" s="157">
        <v>10000000</v>
      </c>
      <c r="I41" s="158"/>
      <c r="J41" s="159"/>
      <c r="K41" s="158" t="s">
        <v>2</v>
      </c>
      <c r="L41" s="160">
        <v>2</v>
      </c>
      <c r="M41" s="161" t="s">
        <v>49</v>
      </c>
      <c r="N41" s="162">
        <f>H41*L41</f>
        <v>20000000</v>
      </c>
    </row>
    <row r="42" spans="1:14" ht="12.95" customHeight="1" x14ac:dyDescent="0.3">
      <c r="A42" s="320"/>
      <c r="B42" s="304"/>
      <c r="C42" s="303"/>
      <c r="D42" s="304"/>
      <c r="E42" s="305"/>
      <c r="F42" s="155" t="s">
        <v>225</v>
      </c>
      <c r="G42" s="156"/>
      <c r="H42" s="157">
        <v>30000</v>
      </c>
      <c r="I42" s="158" t="s">
        <v>2</v>
      </c>
      <c r="J42" s="163">
        <v>600</v>
      </c>
      <c r="K42" s="158" t="s">
        <v>2</v>
      </c>
      <c r="L42" s="160">
        <v>2</v>
      </c>
      <c r="M42" s="161" t="s">
        <v>224</v>
      </c>
      <c r="N42" s="162">
        <f t="shared" ref="N42:N43" si="6">H42*J42*L42</f>
        <v>36000000</v>
      </c>
    </row>
    <row r="43" spans="1:14" ht="12.75" customHeight="1" x14ac:dyDescent="0.3">
      <c r="A43" s="320"/>
      <c r="B43" s="304"/>
      <c r="C43" s="303"/>
      <c r="D43" s="304"/>
      <c r="E43" s="305"/>
      <c r="F43" s="155" t="s">
        <v>226</v>
      </c>
      <c r="G43" s="156"/>
      <c r="H43" s="157">
        <v>100000</v>
      </c>
      <c r="I43" s="158" t="s">
        <v>2</v>
      </c>
      <c r="J43" s="163">
        <v>400</v>
      </c>
      <c r="K43" s="158" t="s">
        <v>2</v>
      </c>
      <c r="L43" s="160">
        <v>2</v>
      </c>
      <c r="M43" s="161" t="s">
        <v>224</v>
      </c>
      <c r="N43" s="162">
        <f t="shared" si="6"/>
        <v>80000000</v>
      </c>
    </row>
    <row r="44" spans="1:14" ht="12.75" customHeight="1" x14ac:dyDescent="0.3">
      <c r="A44" s="320"/>
      <c r="B44" s="304"/>
      <c r="C44" s="303"/>
      <c r="D44" s="304"/>
      <c r="E44" s="305"/>
      <c r="F44" s="155" t="s">
        <v>233</v>
      </c>
      <c r="G44" s="156"/>
      <c r="H44" s="157">
        <v>250000</v>
      </c>
      <c r="I44" s="158" t="s">
        <v>2</v>
      </c>
      <c r="J44" s="163"/>
      <c r="K44" s="158" t="s">
        <v>2</v>
      </c>
      <c r="L44" s="160">
        <v>2</v>
      </c>
      <c r="M44" s="161" t="s">
        <v>49</v>
      </c>
      <c r="N44" s="162">
        <f>H44*L44</f>
        <v>500000</v>
      </c>
    </row>
    <row r="45" spans="1:14" ht="12.75" customHeight="1" x14ac:dyDescent="0.3">
      <c r="A45" s="320"/>
      <c r="B45" s="304"/>
      <c r="C45" s="303"/>
      <c r="D45" s="304"/>
      <c r="E45" s="305"/>
      <c r="F45" s="155" t="s">
        <v>288</v>
      </c>
      <c r="G45" s="156"/>
      <c r="H45" s="157">
        <v>5000000</v>
      </c>
      <c r="I45" s="158" t="s">
        <v>2</v>
      </c>
      <c r="J45" s="163"/>
      <c r="K45" s="158" t="s">
        <v>2</v>
      </c>
      <c r="L45" s="160">
        <v>2</v>
      </c>
      <c r="M45" s="161" t="s">
        <v>224</v>
      </c>
      <c r="N45" s="162">
        <f>H45*L45</f>
        <v>10000000</v>
      </c>
    </row>
    <row r="46" spans="1:14" ht="12.95" customHeight="1" x14ac:dyDescent="0.3">
      <c r="A46" s="320"/>
      <c r="B46" s="304"/>
      <c r="C46" s="303"/>
      <c r="D46" s="304"/>
      <c r="E46" s="304"/>
      <c r="F46" s="22" t="s">
        <v>71</v>
      </c>
      <c r="G46" s="22"/>
      <c r="H46" s="36"/>
      <c r="I46" s="165"/>
      <c r="J46" s="37"/>
      <c r="K46" s="39"/>
      <c r="L46" s="50"/>
      <c r="M46" s="39"/>
      <c r="N46" s="105">
        <f>SUM(N47:N49)</f>
        <v>37200000</v>
      </c>
    </row>
    <row r="47" spans="1:14" ht="12.95" customHeight="1" x14ac:dyDescent="0.3">
      <c r="A47" s="320"/>
      <c r="B47" s="304"/>
      <c r="C47" s="303"/>
      <c r="D47" s="304"/>
      <c r="E47" s="304"/>
      <c r="F47" s="155" t="s">
        <v>223</v>
      </c>
      <c r="G47" s="156"/>
      <c r="H47" s="157">
        <v>200000</v>
      </c>
      <c r="I47" s="158"/>
      <c r="J47" s="159"/>
      <c r="K47" s="158" t="s">
        <v>2</v>
      </c>
      <c r="L47" s="160">
        <v>6</v>
      </c>
      <c r="M47" s="161" t="s">
        <v>224</v>
      </c>
      <c r="N47" s="162">
        <f>H47*L47</f>
        <v>1200000</v>
      </c>
    </row>
    <row r="48" spans="1:14" ht="12.95" customHeight="1" x14ac:dyDescent="0.3">
      <c r="A48" s="320"/>
      <c r="B48" s="304"/>
      <c r="C48" s="303"/>
      <c r="D48" s="304"/>
      <c r="E48" s="304"/>
      <c r="F48" s="155" t="s">
        <v>225</v>
      </c>
      <c r="G48" s="156"/>
      <c r="H48" s="157">
        <v>25000</v>
      </c>
      <c r="I48" s="158" t="s">
        <v>2</v>
      </c>
      <c r="J48" s="163">
        <v>80</v>
      </c>
      <c r="K48" s="158" t="s">
        <v>2</v>
      </c>
      <c r="L48" s="160">
        <v>6</v>
      </c>
      <c r="M48" s="161" t="s">
        <v>224</v>
      </c>
      <c r="N48" s="162">
        <f t="shared" ref="N48:N52" si="7">H48*J48*L48</f>
        <v>12000000</v>
      </c>
    </row>
    <row r="49" spans="1:14" ht="12.95" customHeight="1" x14ac:dyDescent="0.3">
      <c r="A49" s="320"/>
      <c r="B49" s="304"/>
      <c r="C49" s="303"/>
      <c r="D49" s="304"/>
      <c r="E49" s="304"/>
      <c r="F49" s="155" t="s">
        <v>226</v>
      </c>
      <c r="G49" s="156"/>
      <c r="H49" s="157">
        <v>100000</v>
      </c>
      <c r="I49" s="158" t="s">
        <v>2</v>
      </c>
      <c r="J49" s="163">
        <v>40</v>
      </c>
      <c r="K49" s="158" t="s">
        <v>2</v>
      </c>
      <c r="L49" s="160">
        <v>6</v>
      </c>
      <c r="M49" s="161" t="s">
        <v>224</v>
      </c>
      <c r="N49" s="162">
        <f t="shared" si="7"/>
        <v>24000000</v>
      </c>
    </row>
    <row r="50" spans="1:14" ht="12.95" customHeight="1" x14ac:dyDescent="0.3">
      <c r="A50" s="320"/>
      <c r="B50" s="304"/>
      <c r="C50" s="303"/>
      <c r="D50" s="304"/>
      <c r="E50" s="304"/>
      <c r="F50" s="22" t="s">
        <v>72</v>
      </c>
      <c r="G50" s="22"/>
      <c r="H50" s="36">
        <v>800000</v>
      </c>
      <c r="I50" s="144" t="s">
        <v>2</v>
      </c>
      <c r="J50" s="37"/>
      <c r="K50" s="144" t="s">
        <v>2</v>
      </c>
      <c r="L50" s="50">
        <v>50</v>
      </c>
      <c r="M50" s="39" t="s">
        <v>49</v>
      </c>
      <c r="N50" s="105">
        <f>H50*L50</f>
        <v>40000000</v>
      </c>
    </row>
    <row r="51" spans="1:14" ht="12.95" customHeight="1" x14ac:dyDescent="0.3">
      <c r="A51" s="320"/>
      <c r="B51" s="304"/>
      <c r="C51" s="303"/>
      <c r="D51" s="304"/>
      <c r="E51" s="304"/>
      <c r="F51" s="22" t="s">
        <v>73</v>
      </c>
      <c r="G51" s="22"/>
      <c r="H51" s="36"/>
      <c r="I51" s="144"/>
      <c r="J51" s="24"/>
      <c r="K51" s="24"/>
      <c r="L51" s="24"/>
      <c r="M51" s="22"/>
      <c r="N51" s="105">
        <f>SUM(N52:N57)</f>
        <v>14400000</v>
      </c>
    </row>
    <row r="52" spans="1:14" ht="12.95" customHeight="1" x14ac:dyDescent="0.3">
      <c r="A52" s="320"/>
      <c r="B52" s="304"/>
      <c r="C52" s="303"/>
      <c r="D52" s="304"/>
      <c r="E52" s="304"/>
      <c r="F52" s="155" t="s">
        <v>227</v>
      </c>
      <c r="G52" s="156"/>
      <c r="H52" s="157">
        <v>200000</v>
      </c>
      <c r="I52" s="158" t="s">
        <v>2</v>
      </c>
      <c r="J52" s="163">
        <v>2</v>
      </c>
      <c r="K52" s="158" t="s">
        <v>2</v>
      </c>
      <c r="L52" s="160">
        <v>1</v>
      </c>
      <c r="M52" s="161" t="s">
        <v>224</v>
      </c>
      <c r="N52" s="162">
        <f t="shared" si="7"/>
        <v>400000</v>
      </c>
    </row>
    <row r="53" spans="1:14" ht="12.95" customHeight="1" x14ac:dyDescent="0.3">
      <c r="A53" s="320"/>
      <c r="B53" s="304"/>
      <c r="C53" s="303"/>
      <c r="D53" s="304"/>
      <c r="E53" s="304"/>
      <c r="F53" s="155" t="s">
        <v>228</v>
      </c>
      <c r="G53" s="156"/>
      <c r="H53" s="157">
        <v>4400000</v>
      </c>
      <c r="I53" s="158"/>
      <c r="J53" s="163"/>
      <c r="K53" s="158" t="s">
        <v>2</v>
      </c>
      <c r="L53" s="160">
        <v>1</v>
      </c>
      <c r="M53" s="161" t="s">
        <v>224</v>
      </c>
      <c r="N53" s="162">
        <f>H53*L53</f>
        <v>4400000</v>
      </c>
    </row>
    <row r="54" spans="1:14" ht="12.95" customHeight="1" x14ac:dyDescent="0.3">
      <c r="A54" s="320"/>
      <c r="B54" s="304"/>
      <c r="C54" s="303"/>
      <c r="D54" s="304"/>
      <c r="E54" s="304"/>
      <c r="F54" s="155" t="s">
        <v>229</v>
      </c>
      <c r="G54" s="156"/>
      <c r="H54" s="157">
        <v>1500000</v>
      </c>
      <c r="I54" s="158"/>
      <c r="J54" s="163"/>
      <c r="K54" s="158" t="s">
        <v>2</v>
      </c>
      <c r="L54" s="160">
        <v>1</v>
      </c>
      <c r="M54" s="161" t="s">
        <v>224</v>
      </c>
      <c r="N54" s="162">
        <f>H54*L54</f>
        <v>1500000</v>
      </c>
    </row>
    <row r="55" spans="1:14" ht="12.95" customHeight="1" x14ac:dyDescent="0.3">
      <c r="A55" s="320"/>
      <c r="B55" s="304"/>
      <c r="C55" s="303"/>
      <c r="D55" s="304"/>
      <c r="E55" s="304"/>
      <c r="F55" s="155" t="s">
        <v>230</v>
      </c>
      <c r="G55" s="156"/>
      <c r="H55" s="157">
        <v>300000</v>
      </c>
      <c r="I55" s="158" t="s">
        <v>2</v>
      </c>
      <c r="J55" s="163">
        <v>3</v>
      </c>
      <c r="K55" s="158" t="s">
        <v>2</v>
      </c>
      <c r="L55" s="160">
        <v>1</v>
      </c>
      <c r="M55" s="161" t="s">
        <v>224</v>
      </c>
      <c r="N55" s="162">
        <f t="shared" ref="N55" si="8">H55*J55*L55</f>
        <v>900000</v>
      </c>
    </row>
    <row r="56" spans="1:14" ht="12.95" customHeight="1" x14ac:dyDescent="0.3">
      <c r="A56" s="320"/>
      <c r="B56" s="304"/>
      <c r="C56" s="303"/>
      <c r="D56" s="304"/>
      <c r="E56" s="304"/>
      <c r="F56" s="155" t="s">
        <v>231</v>
      </c>
      <c r="G56" s="156"/>
      <c r="H56" s="157">
        <v>150000</v>
      </c>
      <c r="I56" s="158"/>
      <c r="J56" s="163"/>
      <c r="K56" s="158" t="s">
        <v>2</v>
      </c>
      <c r="L56" s="259">
        <v>17</v>
      </c>
      <c r="M56" s="161" t="s">
        <v>224</v>
      </c>
      <c r="N56" s="162">
        <f>H56*L56</f>
        <v>2550000</v>
      </c>
    </row>
    <row r="57" spans="1:14" ht="12.95" customHeight="1" x14ac:dyDescent="0.3">
      <c r="A57" s="320"/>
      <c r="B57" s="304"/>
      <c r="C57" s="303"/>
      <c r="D57" s="304"/>
      <c r="E57" s="304"/>
      <c r="F57" s="155" t="s">
        <v>232</v>
      </c>
      <c r="G57" s="156"/>
      <c r="H57" s="173">
        <v>930000</v>
      </c>
      <c r="I57" s="158"/>
      <c r="J57" s="163"/>
      <c r="K57" s="158" t="s">
        <v>2</v>
      </c>
      <c r="L57" s="160">
        <v>5</v>
      </c>
      <c r="M57" s="161" t="s">
        <v>224</v>
      </c>
      <c r="N57" s="162">
        <f>H57*L57</f>
        <v>4650000</v>
      </c>
    </row>
    <row r="58" spans="1:14" ht="12.95" customHeight="1" x14ac:dyDescent="0.3">
      <c r="A58" s="320"/>
      <c r="B58" s="304"/>
      <c r="C58" s="303"/>
      <c r="D58" s="304"/>
      <c r="E58" s="304"/>
      <c r="F58" s="69"/>
      <c r="G58" s="69"/>
      <c r="H58" s="40"/>
      <c r="I58" s="41"/>
      <c r="J58" s="45"/>
      <c r="K58" s="45"/>
      <c r="L58" s="44" t="s">
        <v>50</v>
      </c>
      <c r="M58" s="43"/>
      <c r="N58" s="106">
        <f>N39+N46+N50+N51</f>
        <v>239100000</v>
      </c>
    </row>
    <row r="59" spans="1:14" ht="12.95" customHeight="1" x14ac:dyDescent="0.3">
      <c r="A59" s="320"/>
      <c r="B59" s="31" t="s">
        <v>74</v>
      </c>
      <c r="C59" s="140"/>
      <c r="D59" s="31"/>
      <c r="E59" s="68">
        <f>SUM(E60:E104)</f>
        <v>149870000</v>
      </c>
      <c r="F59" s="66"/>
      <c r="G59" s="67"/>
      <c r="H59" s="32"/>
      <c r="I59" s="33"/>
      <c r="J59" s="145"/>
      <c r="K59" s="145"/>
      <c r="L59" s="145"/>
      <c r="M59" s="67"/>
      <c r="N59" s="104">
        <f>N62+N78+N82+N98+N101+N104</f>
        <v>149870000</v>
      </c>
    </row>
    <row r="60" spans="1:14" ht="12.95" customHeight="1" x14ac:dyDescent="0.3">
      <c r="A60" s="320"/>
      <c r="B60" s="304"/>
      <c r="C60" s="303" t="s">
        <v>75</v>
      </c>
      <c r="D60" s="304"/>
      <c r="E60" s="305">
        <f>N62</f>
        <v>10000000</v>
      </c>
      <c r="F60" s="19" t="s">
        <v>76</v>
      </c>
      <c r="G60" s="19"/>
      <c r="H60" s="46">
        <v>600000</v>
      </c>
      <c r="I60" s="53"/>
      <c r="J60" s="51"/>
      <c r="K60" s="144" t="s">
        <v>2</v>
      </c>
      <c r="L60" s="52">
        <v>12</v>
      </c>
      <c r="M60" s="47" t="s">
        <v>49</v>
      </c>
      <c r="N60" s="105">
        <f>H60*L60</f>
        <v>7200000</v>
      </c>
    </row>
    <row r="61" spans="1:14" ht="12.95" customHeight="1" x14ac:dyDescent="0.3">
      <c r="A61" s="320"/>
      <c r="B61" s="304"/>
      <c r="C61" s="303"/>
      <c r="D61" s="304"/>
      <c r="E61" s="304"/>
      <c r="F61" s="22" t="s">
        <v>77</v>
      </c>
      <c r="G61" s="22"/>
      <c r="H61" s="36">
        <v>2800000</v>
      </c>
      <c r="I61" s="144"/>
      <c r="J61" s="37"/>
      <c r="K61" s="144" t="s">
        <v>2</v>
      </c>
      <c r="L61" s="50">
        <v>1</v>
      </c>
      <c r="M61" s="39" t="s">
        <v>49</v>
      </c>
      <c r="N61" s="105">
        <f>H61*L61</f>
        <v>2800000</v>
      </c>
    </row>
    <row r="62" spans="1:14" ht="12.95" customHeight="1" x14ac:dyDescent="0.3">
      <c r="A62" s="320"/>
      <c r="B62" s="304"/>
      <c r="C62" s="303"/>
      <c r="D62" s="304"/>
      <c r="E62" s="304"/>
      <c r="F62" s="69"/>
      <c r="G62" s="69"/>
      <c r="H62" s="40"/>
      <c r="I62" s="41"/>
      <c r="J62" s="45"/>
      <c r="K62" s="45"/>
      <c r="L62" s="44" t="s">
        <v>50</v>
      </c>
      <c r="M62" s="43"/>
      <c r="N62" s="106">
        <f>SUM(N60:N61)</f>
        <v>10000000</v>
      </c>
    </row>
    <row r="63" spans="1:14" ht="12.95" customHeight="1" x14ac:dyDescent="0.3">
      <c r="A63" s="320"/>
      <c r="B63" s="304"/>
      <c r="C63" s="303" t="s">
        <v>78</v>
      </c>
      <c r="D63" s="304"/>
      <c r="E63" s="305">
        <f>N78</f>
        <v>85020000</v>
      </c>
      <c r="F63" s="19" t="s">
        <v>79</v>
      </c>
      <c r="G63" s="19"/>
      <c r="H63" s="46">
        <v>300000</v>
      </c>
      <c r="I63" s="53"/>
      <c r="J63" s="51"/>
      <c r="K63" s="144" t="s">
        <v>2</v>
      </c>
      <c r="L63" s="52">
        <v>12</v>
      </c>
      <c r="M63" s="47" t="s">
        <v>49</v>
      </c>
      <c r="N63" s="105">
        <f>H63*L63</f>
        <v>3600000</v>
      </c>
    </row>
    <row r="64" spans="1:14" ht="12.95" customHeight="1" x14ac:dyDescent="0.3">
      <c r="A64" s="320"/>
      <c r="B64" s="304"/>
      <c r="C64" s="303"/>
      <c r="D64" s="304"/>
      <c r="E64" s="304"/>
      <c r="F64" s="22" t="s">
        <v>80</v>
      </c>
      <c r="G64" s="22"/>
      <c r="H64" s="36">
        <v>200000</v>
      </c>
      <c r="I64" s="144"/>
      <c r="J64" s="37"/>
      <c r="K64" s="144" t="s">
        <v>2</v>
      </c>
      <c r="L64" s="38">
        <v>12</v>
      </c>
      <c r="M64" s="39" t="s">
        <v>49</v>
      </c>
      <c r="N64" s="105">
        <f t="shared" ref="N64:N77" si="9">H64*L64</f>
        <v>2400000</v>
      </c>
    </row>
    <row r="65" spans="1:14" ht="12.95" customHeight="1" x14ac:dyDescent="0.3">
      <c r="A65" s="320"/>
      <c r="B65" s="304"/>
      <c r="C65" s="303"/>
      <c r="D65" s="304"/>
      <c r="E65" s="304"/>
      <c r="F65" s="22" t="s">
        <v>81</v>
      </c>
      <c r="G65" s="22"/>
      <c r="H65" s="36">
        <v>350000</v>
      </c>
      <c r="I65" s="144"/>
      <c r="J65" s="37"/>
      <c r="K65" s="144" t="s">
        <v>2</v>
      </c>
      <c r="L65" s="38">
        <v>12</v>
      </c>
      <c r="M65" s="39" t="s">
        <v>49</v>
      </c>
      <c r="N65" s="105">
        <f t="shared" si="9"/>
        <v>4200000</v>
      </c>
    </row>
    <row r="66" spans="1:14" ht="12.95" customHeight="1" x14ac:dyDescent="0.3">
      <c r="A66" s="320"/>
      <c r="B66" s="304"/>
      <c r="C66" s="303"/>
      <c r="D66" s="304"/>
      <c r="E66" s="304"/>
      <c r="F66" s="22" t="s">
        <v>82</v>
      </c>
      <c r="G66" s="22"/>
      <c r="H66" s="36">
        <v>250000</v>
      </c>
      <c r="I66" s="144"/>
      <c r="J66" s="50"/>
      <c r="K66" s="144" t="s">
        <v>2</v>
      </c>
      <c r="L66" s="38">
        <v>12</v>
      </c>
      <c r="M66" s="39" t="s">
        <v>49</v>
      </c>
      <c r="N66" s="105">
        <f t="shared" si="9"/>
        <v>3000000</v>
      </c>
    </row>
    <row r="67" spans="1:14" ht="12.95" customHeight="1" x14ac:dyDescent="0.3">
      <c r="A67" s="320"/>
      <c r="B67" s="304"/>
      <c r="C67" s="303"/>
      <c r="D67" s="304"/>
      <c r="E67" s="304"/>
      <c r="F67" s="22" t="s">
        <v>83</v>
      </c>
      <c r="G67" s="22"/>
      <c r="H67" s="36">
        <v>45000</v>
      </c>
      <c r="I67" s="144"/>
      <c r="J67" s="37"/>
      <c r="K67" s="144" t="s">
        <v>2</v>
      </c>
      <c r="L67" s="38">
        <v>12</v>
      </c>
      <c r="M67" s="39" t="s">
        <v>49</v>
      </c>
      <c r="N67" s="105">
        <f t="shared" si="9"/>
        <v>540000</v>
      </c>
    </row>
    <row r="68" spans="1:14" ht="12.95" customHeight="1" x14ac:dyDescent="0.3">
      <c r="A68" s="320"/>
      <c r="B68" s="304"/>
      <c r="C68" s="303"/>
      <c r="D68" s="304"/>
      <c r="E68" s="304"/>
      <c r="F68" s="22" t="s">
        <v>84</v>
      </c>
      <c r="G68" s="22"/>
      <c r="H68" s="36">
        <v>220000</v>
      </c>
      <c r="I68" s="144"/>
      <c r="J68" s="37"/>
      <c r="K68" s="144" t="s">
        <v>2</v>
      </c>
      <c r="L68" s="38">
        <v>12</v>
      </c>
      <c r="M68" s="39" t="s">
        <v>49</v>
      </c>
      <c r="N68" s="105">
        <f t="shared" si="9"/>
        <v>2640000</v>
      </c>
    </row>
    <row r="69" spans="1:14" ht="12.95" customHeight="1" x14ac:dyDescent="0.3">
      <c r="A69" s="320"/>
      <c r="B69" s="304"/>
      <c r="C69" s="303"/>
      <c r="D69" s="304"/>
      <c r="E69" s="304"/>
      <c r="F69" s="22" t="s">
        <v>85</v>
      </c>
      <c r="G69" s="22"/>
      <c r="H69" s="36">
        <v>100000</v>
      </c>
      <c r="I69" s="144"/>
      <c r="J69" s="37"/>
      <c r="K69" s="144" t="s">
        <v>2</v>
      </c>
      <c r="L69" s="38">
        <v>12</v>
      </c>
      <c r="M69" s="39" t="s">
        <v>49</v>
      </c>
      <c r="N69" s="105">
        <f t="shared" si="9"/>
        <v>1200000</v>
      </c>
    </row>
    <row r="70" spans="1:14" ht="12.95" customHeight="1" x14ac:dyDescent="0.3">
      <c r="A70" s="320"/>
      <c r="B70" s="304"/>
      <c r="C70" s="303"/>
      <c r="D70" s="304"/>
      <c r="E70" s="304"/>
      <c r="F70" s="22" t="s">
        <v>86</v>
      </c>
      <c r="G70" s="22"/>
      <c r="H70" s="36">
        <v>770000</v>
      </c>
      <c r="I70" s="144"/>
      <c r="J70" s="37"/>
      <c r="K70" s="144" t="s">
        <v>2</v>
      </c>
      <c r="L70" s="38">
        <v>12</v>
      </c>
      <c r="M70" s="39" t="s">
        <v>49</v>
      </c>
      <c r="N70" s="105">
        <f t="shared" si="9"/>
        <v>9240000</v>
      </c>
    </row>
    <row r="71" spans="1:14" ht="12.95" customHeight="1" x14ac:dyDescent="0.3">
      <c r="A71" s="320"/>
      <c r="B71" s="304"/>
      <c r="C71" s="303"/>
      <c r="D71" s="304"/>
      <c r="E71" s="304"/>
      <c r="F71" s="22" t="s">
        <v>87</v>
      </c>
      <c r="G71" s="22"/>
      <c r="H71" s="36">
        <v>7700000</v>
      </c>
      <c r="I71" s="144"/>
      <c r="J71" s="37"/>
      <c r="K71" s="144" t="s">
        <v>2</v>
      </c>
      <c r="L71" s="50">
        <v>1</v>
      </c>
      <c r="M71" s="39" t="s">
        <v>49</v>
      </c>
      <c r="N71" s="105">
        <f t="shared" si="9"/>
        <v>7700000</v>
      </c>
    </row>
    <row r="72" spans="1:14" ht="12.95" customHeight="1" x14ac:dyDescent="0.3">
      <c r="A72" s="320"/>
      <c r="B72" s="304"/>
      <c r="C72" s="303"/>
      <c r="D72" s="304"/>
      <c r="E72" s="304"/>
      <c r="F72" s="22" t="s">
        <v>88</v>
      </c>
      <c r="G72" s="22"/>
      <c r="H72" s="36">
        <v>3000000</v>
      </c>
      <c r="I72" s="144"/>
      <c r="J72" s="37"/>
      <c r="K72" s="144" t="s">
        <v>2</v>
      </c>
      <c r="L72" s="50">
        <v>1</v>
      </c>
      <c r="M72" s="39" t="s">
        <v>49</v>
      </c>
      <c r="N72" s="105">
        <f t="shared" si="9"/>
        <v>3000000</v>
      </c>
    </row>
    <row r="73" spans="1:14" ht="12.95" customHeight="1" x14ac:dyDescent="0.3">
      <c r="A73" s="320"/>
      <c r="B73" s="304"/>
      <c r="C73" s="303"/>
      <c r="D73" s="304"/>
      <c r="E73" s="304"/>
      <c r="F73" s="22" t="s">
        <v>89</v>
      </c>
      <c r="G73" s="22"/>
      <c r="H73" s="36">
        <v>100000</v>
      </c>
      <c r="I73" s="144"/>
      <c r="J73" s="37"/>
      <c r="K73" s="144" t="s">
        <v>2</v>
      </c>
      <c r="L73" s="50">
        <v>1</v>
      </c>
      <c r="M73" s="39" t="s">
        <v>49</v>
      </c>
      <c r="N73" s="105">
        <f t="shared" si="9"/>
        <v>100000</v>
      </c>
    </row>
    <row r="74" spans="1:14" ht="12.95" customHeight="1" x14ac:dyDescent="0.3">
      <c r="A74" s="320"/>
      <c r="B74" s="304"/>
      <c r="C74" s="303"/>
      <c r="D74" s="304"/>
      <c r="E74" s="304"/>
      <c r="F74" s="22" t="s">
        <v>90</v>
      </c>
      <c r="G74" s="22"/>
      <c r="H74" s="36">
        <v>2000000</v>
      </c>
      <c r="I74" s="144"/>
      <c r="J74" s="37"/>
      <c r="K74" s="144" t="s">
        <v>2</v>
      </c>
      <c r="L74" s="50">
        <v>3</v>
      </c>
      <c r="M74" s="39" t="s">
        <v>49</v>
      </c>
      <c r="N74" s="105">
        <f t="shared" si="9"/>
        <v>6000000</v>
      </c>
    </row>
    <row r="75" spans="1:14" ht="12.95" customHeight="1" x14ac:dyDescent="0.3">
      <c r="A75" s="320"/>
      <c r="B75" s="304"/>
      <c r="C75" s="303"/>
      <c r="D75" s="304"/>
      <c r="E75" s="304"/>
      <c r="F75" s="22" t="s">
        <v>237</v>
      </c>
      <c r="G75" s="22"/>
      <c r="H75" s="36">
        <v>300000</v>
      </c>
      <c r="I75" s="144"/>
      <c r="J75" s="37"/>
      <c r="K75" s="144" t="s">
        <v>2</v>
      </c>
      <c r="L75" s="50">
        <v>8</v>
      </c>
      <c r="M75" s="39" t="s">
        <v>49</v>
      </c>
      <c r="N75" s="105">
        <f t="shared" si="9"/>
        <v>2400000</v>
      </c>
    </row>
    <row r="76" spans="1:14" ht="12.95" customHeight="1" x14ac:dyDescent="0.3">
      <c r="A76" s="320"/>
      <c r="B76" s="304"/>
      <c r="C76" s="303"/>
      <c r="D76" s="304"/>
      <c r="E76" s="304"/>
      <c r="F76" s="22" t="s">
        <v>91</v>
      </c>
      <c r="G76" s="22"/>
      <c r="H76" s="36">
        <v>550000</v>
      </c>
      <c r="I76" s="144"/>
      <c r="J76" s="37"/>
      <c r="K76" s="144" t="s">
        <v>2</v>
      </c>
      <c r="L76" s="38">
        <v>12</v>
      </c>
      <c r="M76" s="39" t="s">
        <v>49</v>
      </c>
      <c r="N76" s="105">
        <f t="shared" si="9"/>
        <v>6600000</v>
      </c>
    </row>
    <row r="77" spans="1:14" ht="12.95" customHeight="1" x14ac:dyDescent="0.3">
      <c r="A77" s="320"/>
      <c r="B77" s="304"/>
      <c r="C77" s="303"/>
      <c r="D77" s="304"/>
      <c r="E77" s="304"/>
      <c r="F77" s="22" t="s">
        <v>92</v>
      </c>
      <c r="G77" s="22"/>
      <c r="H77" s="36">
        <v>2700000</v>
      </c>
      <c r="I77" s="144"/>
      <c r="J77" s="37"/>
      <c r="K77" s="144" t="s">
        <v>2</v>
      </c>
      <c r="L77" s="38">
        <v>12</v>
      </c>
      <c r="M77" s="39" t="s">
        <v>49</v>
      </c>
      <c r="N77" s="105">
        <f t="shared" si="9"/>
        <v>32400000</v>
      </c>
    </row>
    <row r="78" spans="1:14" ht="12.75" customHeight="1" x14ac:dyDescent="0.3">
      <c r="A78" s="320"/>
      <c r="B78" s="304"/>
      <c r="C78" s="303"/>
      <c r="D78" s="304"/>
      <c r="E78" s="304"/>
      <c r="F78" s="69"/>
      <c r="G78" s="69"/>
      <c r="H78" s="40"/>
      <c r="I78" s="41"/>
      <c r="J78" s="45"/>
      <c r="K78" s="45"/>
      <c r="L78" s="44" t="s">
        <v>50</v>
      </c>
      <c r="M78" s="43"/>
      <c r="N78" s="106">
        <f>SUM(N63:N77)</f>
        <v>85020000</v>
      </c>
    </row>
    <row r="79" spans="1:14" ht="12.95" customHeight="1" x14ac:dyDescent="0.3">
      <c r="A79" s="320"/>
      <c r="B79" s="304"/>
      <c r="C79" s="303" t="s">
        <v>93</v>
      </c>
      <c r="D79" s="304"/>
      <c r="E79" s="305">
        <f>N82</f>
        <v>13920000</v>
      </c>
      <c r="F79" s="19" t="s">
        <v>94</v>
      </c>
      <c r="G79" s="19"/>
      <c r="H79" s="36">
        <v>600000</v>
      </c>
      <c r="I79" s="144"/>
      <c r="J79" s="37"/>
      <c r="K79" s="144" t="s">
        <v>2</v>
      </c>
      <c r="L79" s="38">
        <v>12</v>
      </c>
      <c r="M79" s="39" t="s">
        <v>49</v>
      </c>
      <c r="N79" s="105">
        <f>H79*L79</f>
        <v>7200000</v>
      </c>
    </row>
    <row r="80" spans="1:14" ht="12.95" customHeight="1" x14ac:dyDescent="0.3">
      <c r="A80" s="320"/>
      <c r="B80" s="304"/>
      <c r="C80" s="303"/>
      <c r="D80" s="304"/>
      <c r="E80" s="304"/>
      <c r="F80" s="22" t="s">
        <v>95</v>
      </c>
      <c r="G80" s="22"/>
      <c r="H80" s="36">
        <v>500000</v>
      </c>
      <c r="I80" s="144"/>
      <c r="J80" s="37"/>
      <c r="K80" s="144" t="s">
        <v>2</v>
      </c>
      <c r="L80" s="38">
        <v>12</v>
      </c>
      <c r="M80" s="39" t="s">
        <v>49</v>
      </c>
      <c r="N80" s="105">
        <f t="shared" ref="N80:N81" si="10">H80*L80</f>
        <v>6000000</v>
      </c>
    </row>
    <row r="81" spans="1:14" ht="12.95" customHeight="1" x14ac:dyDescent="0.3">
      <c r="A81" s="320"/>
      <c r="B81" s="304"/>
      <c r="C81" s="303"/>
      <c r="D81" s="304"/>
      <c r="E81" s="304"/>
      <c r="F81" s="22" t="s">
        <v>96</v>
      </c>
      <c r="G81" s="22"/>
      <c r="H81" s="36">
        <v>60000</v>
      </c>
      <c r="I81" s="144"/>
      <c r="J81" s="37"/>
      <c r="K81" s="144" t="s">
        <v>2</v>
      </c>
      <c r="L81" s="38">
        <v>12</v>
      </c>
      <c r="M81" s="39" t="s">
        <v>49</v>
      </c>
      <c r="N81" s="105">
        <f t="shared" si="10"/>
        <v>720000</v>
      </c>
    </row>
    <row r="82" spans="1:14" ht="12.95" customHeight="1" x14ac:dyDescent="0.3">
      <c r="A82" s="320"/>
      <c r="B82" s="304"/>
      <c r="C82" s="303"/>
      <c r="D82" s="304"/>
      <c r="E82" s="304"/>
      <c r="F82" s="69"/>
      <c r="G82" s="69"/>
      <c r="H82" s="40"/>
      <c r="I82" s="41"/>
      <c r="J82" s="45"/>
      <c r="K82" s="45"/>
      <c r="L82" s="44" t="s">
        <v>50</v>
      </c>
      <c r="M82" s="43"/>
      <c r="N82" s="106">
        <f>SUM(N79:N81)</f>
        <v>13920000</v>
      </c>
    </row>
    <row r="83" spans="1:14" ht="12.95" customHeight="1" x14ac:dyDescent="0.3">
      <c r="A83" s="320"/>
      <c r="B83" s="304"/>
      <c r="C83" s="303" t="s">
        <v>97</v>
      </c>
      <c r="D83" s="304"/>
      <c r="E83" s="305">
        <f>N98</f>
        <v>16330000</v>
      </c>
      <c r="F83" s="19" t="s">
        <v>98</v>
      </c>
      <c r="G83" s="19"/>
      <c r="H83" s="46">
        <v>100000</v>
      </c>
      <c r="I83" s="53"/>
      <c r="J83" s="51"/>
      <c r="K83" s="144" t="s">
        <v>2</v>
      </c>
      <c r="L83" s="55">
        <v>2</v>
      </c>
      <c r="M83" s="47" t="s">
        <v>49</v>
      </c>
      <c r="N83" s="105">
        <f>H83*L83</f>
        <v>200000</v>
      </c>
    </row>
    <row r="84" spans="1:14" ht="12.95" customHeight="1" x14ac:dyDescent="0.3">
      <c r="A84" s="320"/>
      <c r="B84" s="304"/>
      <c r="C84" s="303"/>
      <c r="D84" s="304"/>
      <c r="E84" s="304"/>
      <c r="F84" s="22" t="s">
        <v>99</v>
      </c>
      <c r="G84" s="22"/>
      <c r="H84" s="36">
        <v>100000</v>
      </c>
      <c r="I84" s="144"/>
      <c r="J84" s="37"/>
      <c r="K84" s="144" t="s">
        <v>2</v>
      </c>
      <c r="L84" s="56">
        <v>4</v>
      </c>
      <c r="M84" s="39" t="s">
        <v>49</v>
      </c>
      <c r="N84" s="105">
        <f t="shared" ref="N84:N103" si="11">H84*L84</f>
        <v>400000</v>
      </c>
    </row>
    <row r="85" spans="1:14" ht="12.75" customHeight="1" x14ac:dyDescent="0.3">
      <c r="A85" s="320"/>
      <c r="B85" s="304"/>
      <c r="C85" s="303"/>
      <c r="D85" s="304"/>
      <c r="E85" s="304"/>
      <c r="F85" s="22" t="s">
        <v>100</v>
      </c>
      <c r="G85" s="22"/>
      <c r="H85" s="36">
        <v>700000</v>
      </c>
      <c r="I85" s="144"/>
      <c r="J85" s="37"/>
      <c r="K85" s="144" t="s">
        <v>2</v>
      </c>
      <c r="L85" s="56">
        <v>4</v>
      </c>
      <c r="M85" s="39" t="s">
        <v>49</v>
      </c>
      <c r="N85" s="105">
        <f t="shared" si="11"/>
        <v>2800000</v>
      </c>
    </row>
    <row r="86" spans="1:14" ht="12.75" customHeight="1" x14ac:dyDescent="0.3">
      <c r="A86" s="320"/>
      <c r="B86" s="304"/>
      <c r="C86" s="303"/>
      <c r="D86" s="304"/>
      <c r="E86" s="304"/>
      <c r="F86" s="22" t="s">
        <v>207</v>
      </c>
      <c r="G86" s="22"/>
      <c r="H86" s="36">
        <v>40000</v>
      </c>
      <c r="I86" s="144"/>
      <c r="J86" s="37"/>
      <c r="K86" s="144" t="s">
        <v>2</v>
      </c>
      <c r="L86" s="149">
        <v>5</v>
      </c>
      <c r="M86" s="39" t="s">
        <v>49</v>
      </c>
      <c r="N86" s="105">
        <f t="shared" si="11"/>
        <v>200000</v>
      </c>
    </row>
    <row r="87" spans="1:14" ht="12.95" customHeight="1" x14ac:dyDescent="0.3">
      <c r="A87" s="320"/>
      <c r="B87" s="304"/>
      <c r="C87" s="303"/>
      <c r="D87" s="304"/>
      <c r="E87" s="304"/>
      <c r="F87" s="22" t="s">
        <v>101</v>
      </c>
      <c r="G87" s="22"/>
      <c r="H87" s="36">
        <v>100000</v>
      </c>
      <c r="I87" s="144"/>
      <c r="J87" s="37"/>
      <c r="K87" s="144" t="s">
        <v>2</v>
      </c>
      <c r="L87" s="50">
        <v>3</v>
      </c>
      <c r="M87" s="39" t="s">
        <v>49</v>
      </c>
      <c r="N87" s="105">
        <f t="shared" si="11"/>
        <v>300000</v>
      </c>
    </row>
    <row r="88" spans="1:14" ht="12.95" customHeight="1" x14ac:dyDescent="0.3">
      <c r="A88" s="320"/>
      <c r="B88" s="304"/>
      <c r="C88" s="303"/>
      <c r="D88" s="304"/>
      <c r="E88" s="304"/>
      <c r="F88" s="22" t="s">
        <v>102</v>
      </c>
      <c r="G88" s="22"/>
      <c r="H88" s="36">
        <v>3500000</v>
      </c>
      <c r="I88" s="144"/>
      <c r="J88" s="37"/>
      <c r="K88" s="144" t="s">
        <v>2</v>
      </c>
      <c r="L88" s="50">
        <v>2</v>
      </c>
      <c r="M88" s="39" t="s">
        <v>49</v>
      </c>
      <c r="N88" s="105">
        <f t="shared" si="11"/>
        <v>7000000</v>
      </c>
    </row>
    <row r="89" spans="1:14" ht="12.95" customHeight="1" x14ac:dyDescent="0.3">
      <c r="A89" s="320"/>
      <c r="B89" s="304"/>
      <c r="C89" s="303"/>
      <c r="D89" s="304"/>
      <c r="E89" s="304"/>
      <c r="F89" s="22" t="s">
        <v>103</v>
      </c>
      <c r="G89" s="22"/>
      <c r="H89" s="36">
        <v>200000</v>
      </c>
      <c r="I89" s="144"/>
      <c r="J89" s="37"/>
      <c r="K89" s="144" t="s">
        <v>2</v>
      </c>
      <c r="L89" s="50">
        <v>4</v>
      </c>
      <c r="M89" s="39" t="s">
        <v>49</v>
      </c>
      <c r="N89" s="105">
        <f t="shared" si="11"/>
        <v>800000</v>
      </c>
    </row>
    <row r="90" spans="1:14" ht="12.95" customHeight="1" x14ac:dyDescent="0.3">
      <c r="A90" s="320"/>
      <c r="B90" s="304"/>
      <c r="C90" s="303"/>
      <c r="D90" s="304"/>
      <c r="E90" s="304"/>
      <c r="F90" s="22" t="s">
        <v>104</v>
      </c>
      <c r="G90" s="22"/>
      <c r="H90" s="36">
        <v>100000</v>
      </c>
      <c r="I90" s="144"/>
      <c r="J90" s="37"/>
      <c r="K90" s="144" t="s">
        <v>2</v>
      </c>
      <c r="L90" s="50">
        <v>7</v>
      </c>
      <c r="M90" s="39" t="s">
        <v>49</v>
      </c>
      <c r="N90" s="105">
        <f t="shared" si="11"/>
        <v>700000</v>
      </c>
    </row>
    <row r="91" spans="1:14" ht="12.95" customHeight="1" x14ac:dyDescent="0.3">
      <c r="A91" s="320"/>
      <c r="B91" s="304"/>
      <c r="C91" s="303"/>
      <c r="D91" s="304"/>
      <c r="E91" s="304"/>
      <c r="F91" s="22" t="s">
        <v>105</v>
      </c>
      <c r="G91" s="22"/>
      <c r="H91" s="36">
        <v>100000</v>
      </c>
      <c r="I91" s="144"/>
      <c r="J91" s="37"/>
      <c r="K91" s="144" t="s">
        <v>2</v>
      </c>
      <c r="L91" s="38">
        <v>12</v>
      </c>
      <c r="M91" s="39" t="s">
        <v>49</v>
      </c>
      <c r="N91" s="105">
        <f t="shared" si="11"/>
        <v>1200000</v>
      </c>
    </row>
    <row r="92" spans="1:14" ht="12.95" customHeight="1" x14ac:dyDescent="0.3">
      <c r="A92" s="320"/>
      <c r="B92" s="304"/>
      <c r="C92" s="303"/>
      <c r="D92" s="304"/>
      <c r="E92" s="304"/>
      <c r="F92" s="22" t="s">
        <v>106</v>
      </c>
      <c r="G92" s="22"/>
      <c r="H92" s="36">
        <v>10000</v>
      </c>
      <c r="I92" s="144"/>
      <c r="J92" s="37"/>
      <c r="K92" s="144" t="s">
        <v>2</v>
      </c>
      <c r="L92" s="38">
        <v>12</v>
      </c>
      <c r="M92" s="39" t="s">
        <v>49</v>
      </c>
      <c r="N92" s="105">
        <f t="shared" si="11"/>
        <v>120000</v>
      </c>
    </row>
    <row r="93" spans="1:14" ht="12.95" customHeight="1" x14ac:dyDescent="0.3">
      <c r="A93" s="320"/>
      <c r="B93" s="304"/>
      <c r="C93" s="303"/>
      <c r="D93" s="304"/>
      <c r="E93" s="304"/>
      <c r="F93" s="22" t="s">
        <v>245</v>
      </c>
      <c r="G93" s="22"/>
      <c r="H93" s="36">
        <v>25000</v>
      </c>
      <c r="I93" s="144"/>
      <c r="J93" s="37"/>
      <c r="K93" s="144" t="s">
        <v>2</v>
      </c>
      <c r="L93" s="38">
        <v>12</v>
      </c>
      <c r="M93" s="39" t="s">
        <v>49</v>
      </c>
      <c r="N93" s="105">
        <f t="shared" si="11"/>
        <v>300000</v>
      </c>
    </row>
    <row r="94" spans="1:14" ht="12.95" customHeight="1" x14ac:dyDescent="0.3">
      <c r="A94" s="320"/>
      <c r="B94" s="304"/>
      <c r="C94" s="303"/>
      <c r="D94" s="304"/>
      <c r="E94" s="304"/>
      <c r="F94" s="22" t="s">
        <v>107</v>
      </c>
      <c r="G94" s="22"/>
      <c r="H94" s="36">
        <v>750000</v>
      </c>
      <c r="I94" s="144"/>
      <c r="J94" s="37"/>
      <c r="K94" s="144" t="s">
        <v>2</v>
      </c>
      <c r="L94" s="50">
        <v>1</v>
      </c>
      <c r="M94" s="39" t="s">
        <v>49</v>
      </c>
      <c r="N94" s="105">
        <f t="shared" si="11"/>
        <v>750000</v>
      </c>
    </row>
    <row r="95" spans="1:14" ht="12.75" customHeight="1" x14ac:dyDescent="0.3">
      <c r="A95" s="320"/>
      <c r="B95" s="304"/>
      <c r="C95" s="303"/>
      <c r="D95" s="304"/>
      <c r="E95" s="304"/>
      <c r="F95" s="22" t="s">
        <v>108</v>
      </c>
      <c r="G95" s="22"/>
      <c r="H95" s="36">
        <v>500000</v>
      </c>
      <c r="I95" s="165"/>
      <c r="J95" s="37"/>
      <c r="K95" s="165" t="s">
        <v>2</v>
      </c>
      <c r="L95" s="50">
        <v>1</v>
      </c>
      <c r="M95" s="39" t="s">
        <v>49</v>
      </c>
      <c r="N95" s="105">
        <f t="shared" ref="N95:N96" si="12">H95*L95</f>
        <v>500000</v>
      </c>
    </row>
    <row r="96" spans="1:14" ht="12.75" customHeight="1" x14ac:dyDescent="0.3">
      <c r="A96" s="320"/>
      <c r="B96" s="304"/>
      <c r="C96" s="303"/>
      <c r="D96" s="304"/>
      <c r="E96" s="304"/>
      <c r="F96" s="22" t="s">
        <v>238</v>
      </c>
      <c r="G96" s="22"/>
      <c r="H96" s="36">
        <v>700000</v>
      </c>
      <c r="I96" s="165"/>
      <c r="J96" s="37"/>
      <c r="K96" s="165" t="s">
        <v>2</v>
      </c>
      <c r="L96" s="50">
        <v>1</v>
      </c>
      <c r="M96" s="39" t="s">
        <v>49</v>
      </c>
      <c r="N96" s="105">
        <f t="shared" si="12"/>
        <v>700000</v>
      </c>
    </row>
    <row r="97" spans="1:16" ht="12.95" customHeight="1" x14ac:dyDescent="0.3">
      <c r="A97" s="320"/>
      <c r="B97" s="304"/>
      <c r="C97" s="303"/>
      <c r="D97" s="304"/>
      <c r="E97" s="304"/>
      <c r="F97" s="22" t="s">
        <v>246</v>
      </c>
      <c r="G97" s="22"/>
      <c r="H97" s="36">
        <v>90000</v>
      </c>
      <c r="I97" s="144"/>
      <c r="J97" s="37"/>
      <c r="K97" s="144" t="s">
        <v>2</v>
      </c>
      <c r="L97" s="50">
        <v>4</v>
      </c>
      <c r="M97" s="39" t="s">
        <v>49</v>
      </c>
      <c r="N97" s="105">
        <f t="shared" si="11"/>
        <v>360000</v>
      </c>
    </row>
    <row r="98" spans="1:16" ht="12.75" customHeight="1" x14ac:dyDescent="0.3">
      <c r="A98" s="320"/>
      <c r="B98" s="304"/>
      <c r="C98" s="303"/>
      <c r="D98" s="304"/>
      <c r="E98" s="304"/>
      <c r="F98" s="69"/>
      <c r="G98" s="69"/>
      <c r="H98" s="40"/>
      <c r="I98" s="41"/>
      <c r="J98" s="45"/>
      <c r="K98" s="45"/>
      <c r="L98" s="44" t="s">
        <v>50</v>
      </c>
      <c r="M98" s="43"/>
      <c r="N98" s="106">
        <f>SUM(N83:N97)</f>
        <v>16330000</v>
      </c>
    </row>
    <row r="99" spans="1:16" ht="12.95" customHeight="1" x14ac:dyDescent="0.3">
      <c r="A99" s="320"/>
      <c r="B99" s="304"/>
      <c r="C99" s="303" t="s">
        <v>109</v>
      </c>
      <c r="D99" s="304"/>
      <c r="E99" s="305">
        <f>N101</f>
        <v>9000000</v>
      </c>
      <c r="F99" s="19" t="s">
        <v>110</v>
      </c>
      <c r="G99" s="19"/>
      <c r="H99" s="46">
        <v>600000</v>
      </c>
      <c r="I99" s="53"/>
      <c r="J99" s="51"/>
      <c r="K99" s="144" t="s">
        <v>2</v>
      </c>
      <c r="L99" s="52">
        <v>12</v>
      </c>
      <c r="M99" s="47" t="s">
        <v>49</v>
      </c>
      <c r="N99" s="105">
        <f t="shared" si="11"/>
        <v>7200000</v>
      </c>
    </row>
    <row r="100" spans="1:16" ht="12.95" customHeight="1" x14ac:dyDescent="0.3">
      <c r="A100" s="320"/>
      <c r="B100" s="304"/>
      <c r="C100" s="303"/>
      <c r="D100" s="304"/>
      <c r="E100" s="304"/>
      <c r="F100" s="22" t="s">
        <v>111</v>
      </c>
      <c r="G100" s="22"/>
      <c r="H100" s="36">
        <v>300000</v>
      </c>
      <c r="I100" s="144"/>
      <c r="J100" s="37"/>
      <c r="K100" s="144" t="s">
        <v>2</v>
      </c>
      <c r="L100" s="50">
        <v>6</v>
      </c>
      <c r="M100" s="39" t="s">
        <v>49</v>
      </c>
      <c r="N100" s="105">
        <f t="shared" si="11"/>
        <v>1800000</v>
      </c>
    </row>
    <row r="101" spans="1:16" ht="12.95" customHeight="1" x14ac:dyDescent="0.3">
      <c r="A101" s="320"/>
      <c r="B101" s="304"/>
      <c r="C101" s="303"/>
      <c r="D101" s="304"/>
      <c r="E101" s="304"/>
      <c r="F101" s="69"/>
      <c r="G101" s="69"/>
      <c r="H101" s="40"/>
      <c r="I101" s="41"/>
      <c r="J101" s="45"/>
      <c r="K101" s="45"/>
      <c r="L101" s="44" t="s">
        <v>50</v>
      </c>
      <c r="M101" s="43"/>
      <c r="N101" s="106">
        <f>SUM(N99:N100)</f>
        <v>9000000</v>
      </c>
    </row>
    <row r="102" spans="1:16" ht="12.95" customHeight="1" x14ac:dyDescent="0.3">
      <c r="A102" s="320"/>
      <c r="B102" s="304"/>
      <c r="C102" s="303" t="s">
        <v>112</v>
      </c>
      <c r="D102" s="304"/>
      <c r="E102" s="305">
        <f>N104</f>
        <v>15600000</v>
      </c>
      <c r="F102" s="18" t="s">
        <v>113</v>
      </c>
      <c r="G102" s="19"/>
      <c r="H102" s="46">
        <v>1200000</v>
      </c>
      <c r="I102" s="53"/>
      <c r="J102" s="51"/>
      <c r="K102" s="144" t="s">
        <v>2</v>
      </c>
      <c r="L102" s="52">
        <v>12</v>
      </c>
      <c r="M102" s="47" t="s">
        <v>49</v>
      </c>
      <c r="N102" s="105">
        <f t="shared" si="11"/>
        <v>14400000</v>
      </c>
    </row>
    <row r="103" spans="1:16" ht="12.95" customHeight="1" x14ac:dyDescent="0.3">
      <c r="A103" s="320"/>
      <c r="B103" s="304"/>
      <c r="C103" s="303"/>
      <c r="D103" s="304"/>
      <c r="E103" s="305"/>
      <c r="F103" s="21" t="s">
        <v>114</v>
      </c>
      <c r="G103" s="22"/>
      <c r="H103" s="36">
        <v>100000</v>
      </c>
      <c r="I103" s="144"/>
      <c r="J103" s="37"/>
      <c r="K103" s="144" t="s">
        <v>2</v>
      </c>
      <c r="L103" s="38">
        <v>12</v>
      </c>
      <c r="M103" s="39" t="s">
        <v>49</v>
      </c>
      <c r="N103" s="105">
        <f t="shared" si="11"/>
        <v>1200000</v>
      </c>
    </row>
    <row r="104" spans="1:16" ht="12.95" customHeight="1" x14ac:dyDescent="0.3">
      <c r="A104" s="320"/>
      <c r="B104" s="304"/>
      <c r="C104" s="303"/>
      <c r="D104" s="304"/>
      <c r="E104" s="304"/>
      <c r="F104" s="70"/>
      <c r="G104" s="69"/>
      <c r="H104" s="40"/>
      <c r="I104" s="41"/>
      <c r="J104" s="45"/>
      <c r="K104" s="45"/>
      <c r="L104" s="44" t="s">
        <v>50</v>
      </c>
      <c r="M104" s="43"/>
      <c r="N104" s="106">
        <f>SUM(N102:N103)</f>
        <v>15600000</v>
      </c>
    </row>
    <row r="105" spans="1:16" ht="12.95" customHeight="1" x14ac:dyDescent="0.3">
      <c r="A105" s="143" t="s">
        <v>115</v>
      </c>
      <c r="B105" s="31"/>
      <c r="C105" s="140"/>
      <c r="D105" s="140"/>
      <c r="E105" s="164">
        <f>E106</f>
        <v>404510000</v>
      </c>
      <c r="F105" s="66"/>
      <c r="G105" s="67"/>
      <c r="H105" s="32"/>
      <c r="I105" s="33"/>
      <c r="J105" s="145"/>
      <c r="K105" s="145"/>
      <c r="L105" s="57"/>
      <c r="M105" s="58"/>
      <c r="N105" s="107">
        <f>N108+N113+N123</f>
        <v>404510000</v>
      </c>
    </row>
    <row r="106" spans="1:16" ht="12.95" customHeight="1" x14ac:dyDescent="0.3">
      <c r="A106" s="320"/>
      <c r="B106" s="31" t="s">
        <v>116</v>
      </c>
      <c r="C106" s="140"/>
      <c r="D106" s="140"/>
      <c r="E106" s="68">
        <f>SUM(E107:E123)</f>
        <v>404510000</v>
      </c>
      <c r="F106" s="66"/>
      <c r="G106" s="67"/>
      <c r="H106" s="32"/>
      <c r="I106" s="33"/>
      <c r="J106" s="145"/>
      <c r="K106" s="145"/>
      <c r="L106" s="145"/>
      <c r="M106" s="67"/>
      <c r="N106" s="104">
        <f>N108+N113+N123</f>
        <v>404510000</v>
      </c>
    </row>
    <row r="107" spans="1:16" ht="12.95" customHeight="1" x14ac:dyDescent="0.3">
      <c r="A107" s="320"/>
      <c r="B107" s="304"/>
      <c r="C107" s="303" t="s">
        <v>116</v>
      </c>
      <c r="D107" s="304"/>
      <c r="E107" s="305">
        <f>N108</f>
        <v>2800000</v>
      </c>
      <c r="F107" s="19" t="s">
        <v>117</v>
      </c>
      <c r="G107" s="19"/>
      <c r="H107" s="46">
        <v>700000</v>
      </c>
      <c r="I107" s="53"/>
      <c r="J107" s="51"/>
      <c r="K107" s="53" t="s">
        <v>2</v>
      </c>
      <c r="L107" s="55">
        <v>4</v>
      </c>
      <c r="M107" s="47" t="s">
        <v>49</v>
      </c>
      <c r="N107" s="105">
        <f t="shared" ref="N107:N122" si="13">H107*L107</f>
        <v>2800000</v>
      </c>
    </row>
    <row r="108" spans="1:16" ht="12.95" customHeight="1" x14ac:dyDescent="0.3">
      <c r="A108" s="320"/>
      <c r="B108" s="304"/>
      <c r="C108" s="303"/>
      <c r="D108" s="304"/>
      <c r="E108" s="304"/>
      <c r="F108" s="22"/>
      <c r="G108" s="22"/>
      <c r="H108" s="36"/>
      <c r="I108" s="144"/>
      <c r="J108" s="24"/>
      <c r="K108" s="24"/>
      <c r="L108" s="38" t="s">
        <v>50</v>
      </c>
      <c r="M108" s="39"/>
      <c r="N108" s="248">
        <f>SUM(N107)</f>
        <v>2800000</v>
      </c>
    </row>
    <row r="109" spans="1:16" ht="12.95" customHeight="1" x14ac:dyDescent="0.3">
      <c r="A109" s="320"/>
      <c r="B109" s="304"/>
      <c r="C109" s="303" t="s">
        <v>118</v>
      </c>
      <c r="D109" s="304"/>
      <c r="E109" s="328">
        <f>N113</f>
        <v>387000000</v>
      </c>
      <c r="F109" s="18" t="s">
        <v>119</v>
      </c>
      <c r="G109" s="19"/>
      <c r="H109" s="46">
        <v>3000000</v>
      </c>
      <c r="I109" s="53"/>
      <c r="J109" s="51"/>
      <c r="K109" s="53" t="s">
        <v>2</v>
      </c>
      <c r="L109" s="55">
        <v>4</v>
      </c>
      <c r="M109" s="47" t="s">
        <v>49</v>
      </c>
      <c r="N109" s="199">
        <f t="shared" ref="N109" si="14">H109*L109</f>
        <v>12000000</v>
      </c>
    </row>
    <row r="110" spans="1:16" ht="12.95" customHeight="1" x14ac:dyDescent="0.3">
      <c r="A110" s="320"/>
      <c r="B110" s="304"/>
      <c r="C110" s="303"/>
      <c r="D110" s="304"/>
      <c r="E110" s="328"/>
      <c r="F110" s="21" t="s">
        <v>120</v>
      </c>
      <c r="G110" s="22"/>
      <c r="H110" s="36">
        <v>50000000</v>
      </c>
      <c r="I110" s="165"/>
      <c r="J110" s="37"/>
      <c r="K110" s="165" t="s">
        <v>2</v>
      </c>
      <c r="L110" s="50">
        <v>1</v>
      </c>
      <c r="M110" s="39" t="s">
        <v>49</v>
      </c>
      <c r="N110" s="105">
        <f t="shared" si="13"/>
        <v>50000000</v>
      </c>
    </row>
    <row r="111" spans="1:16" ht="12.95" customHeight="1" x14ac:dyDescent="0.3">
      <c r="A111" s="320"/>
      <c r="B111" s="304"/>
      <c r="C111" s="303"/>
      <c r="D111" s="304"/>
      <c r="E111" s="328"/>
      <c r="F111" s="21" t="s">
        <v>121</v>
      </c>
      <c r="G111" s="22"/>
      <c r="H111" s="36">
        <v>300000000</v>
      </c>
      <c r="I111" s="165"/>
      <c r="J111" s="37"/>
      <c r="K111" s="165" t="s">
        <v>2</v>
      </c>
      <c r="L111" s="50">
        <v>1</v>
      </c>
      <c r="M111" s="39" t="s">
        <v>49</v>
      </c>
      <c r="N111" s="105">
        <f t="shared" ref="N111" si="15">H111*L111</f>
        <v>300000000</v>
      </c>
    </row>
    <row r="112" spans="1:16" s="25" customFormat="1" ht="12.95" customHeight="1" x14ac:dyDescent="0.3">
      <c r="A112" s="320"/>
      <c r="B112" s="304"/>
      <c r="C112" s="303"/>
      <c r="D112" s="304"/>
      <c r="E112" s="328"/>
      <c r="F112" s="21" t="s">
        <v>289</v>
      </c>
      <c r="G112" s="22"/>
      <c r="H112" s="36">
        <v>25000000</v>
      </c>
      <c r="I112" s="144"/>
      <c r="J112" s="37"/>
      <c r="K112" s="144" t="s">
        <v>2</v>
      </c>
      <c r="L112" s="50">
        <v>1</v>
      </c>
      <c r="M112" s="39" t="s">
        <v>49</v>
      </c>
      <c r="N112" s="105">
        <f t="shared" si="13"/>
        <v>25000000</v>
      </c>
      <c r="O112" s="138"/>
      <c r="P112" s="138"/>
    </row>
    <row r="113" spans="1:18" ht="12.95" customHeight="1" x14ac:dyDescent="0.3">
      <c r="A113" s="320"/>
      <c r="B113" s="304"/>
      <c r="C113" s="303"/>
      <c r="D113" s="304"/>
      <c r="E113" s="317"/>
      <c r="F113" s="70"/>
      <c r="G113" s="69"/>
      <c r="H113" s="40"/>
      <c r="I113" s="41"/>
      <c r="J113" s="45"/>
      <c r="K113" s="45"/>
      <c r="L113" s="44" t="s">
        <v>50</v>
      </c>
      <c r="M113" s="43"/>
      <c r="N113" s="106">
        <f>SUM(N109:N112)</f>
        <v>387000000</v>
      </c>
    </row>
    <row r="114" spans="1:18" s="25" customFormat="1" ht="12.95" customHeight="1" x14ac:dyDescent="0.3">
      <c r="A114" s="320"/>
      <c r="B114" s="304"/>
      <c r="C114" s="303" t="s">
        <v>122</v>
      </c>
      <c r="D114" s="304"/>
      <c r="E114" s="305">
        <f>N123</f>
        <v>14710000</v>
      </c>
      <c r="F114" s="22" t="s">
        <v>123</v>
      </c>
      <c r="G114" s="22"/>
      <c r="H114" s="36">
        <v>100000</v>
      </c>
      <c r="I114" s="144"/>
      <c r="J114" s="37"/>
      <c r="K114" s="144" t="s">
        <v>2</v>
      </c>
      <c r="L114" s="38">
        <v>12</v>
      </c>
      <c r="M114" s="39" t="s">
        <v>49</v>
      </c>
      <c r="N114" s="105">
        <f t="shared" si="13"/>
        <v>1200000</v>
      </c>
      <c r="O114" s="138"/>
      <c r="P114" s="138"/>
    </row>
    <row r="115" spans="1:18" ht="12.95" customHeight="1" x14ac:dyDescent="0.3">
      <c r="A115" s="320"/>
      <c r="B115" s="304"/>
      <c r="C115" s="303"/>
      <c r="D115" s="304"/>
      <c r="E115" s="304"/>
      <c r="F115" s="22" t="s">
        <v>124</v>
      </c>
      <c r="G115" s="22"/>
      <c r="H115" s="36"/>
      <c r="I115" s="144"/>
      <c r="J115" s="37"/>
      <c r="K115" s="144"/>
      <c r="L115" s="38"/>
      <c r="M115" s="39"/>
      <c r="N115" s="105">
        <f>SUM(N116:N122)</f>
        <v>13510000</v>
      </c>
    </row>
    <row r="116" spans="1:18" ht="12.95" customHeight="1" x14ac:dyDescent="0.3">
      <c r="A116" s="320"/>
      <c r="B116" s="304"/>
      <c r="C116" s="303"/>
      <c r="D116" s="304"/>
      <c r="E116" s="304"/>
      <c r="F116" s="71" t="s">
        <v>125</v>
      </c>
      <c r="G116" s="22"/>
      <c r="H116" s="36">
        <v>1300000</v>
      </c>
      <c r="I116" s="144"/>
      <c r="J116" s="37"/>
      <c r="K116" s="144" t="s">
        <v>2</v>
      </c>
      <c r="L116" s="50">
        <v>4</v>
      </c>
      <c r="M116" s="39" t="s">
        <v>49</v>
      </c>
      <c r="N116" s="105">
        <f t="shared" si="13"/>
        <v>5200000</v>
      </c>
    </row>
    <row r="117" spans="1:18" ht="12.95" customHeight="1" x14ac:dyDescent="0.3">
      <c r="A117" s="320"/>
      <c r="B117" s="304"/>
      <c r="C117" s="303"/>
      <c r="D117" s="304"/>
      <c r="E117" s="304"/>
      <c r="F117" s="71" t="s">
        <v>126</v>
      </c>
      <c r="G117" s="22"/>
      <c r="H117" s="36">
        <v>165000</v>
      </c>
      <c r="I117" s="144"/>
      <c r="J117" s="37"/>
      <c r="K117" s="144" t="s">
        <v>2</v>
      </c>
      <c r="L117" s="38">
        <v>12</v>
      </c>
      <c r="M117" s="39" t="s">
        <v>49</v>
      </c>
      <c r="N117" s="105">
        <f t="shared" si="13"/>
        <v>1980000</v>
      </c>
    </row>
    <row r="118" spans="1:18" s="25" customFormat="1" ht="12.95" customHeight="1" x14ac:dyDescent="0.3">
      <c r="A118" s="320"/>
      <c r="B118" s="304"/>
      <c r="C118" s="303"/>
      <c r="D118" s="304"/>
      <c r="E118" s="304"/>
      <c r="F118" s="71" t="s">
        <v>127</v>
      </c>
      <c r="G118" s="22"/>
      <c r="H118" s="36">
        <v>990000</v>
      </c>
      <c r="I118" s="165"/>
      <c r="J118" s="37"/>
      <c r="K118" s="165" t="s">
        <v>2</v>
      </c>
      <c r="L118" s="50">
        <v>1</v>
      </c>
      <c r="M118" s="39" t="s">
        <v>49</v>
      </c>
      <c r="N118" s="105">
        <f t="shared" ref="N118" si="16">H118*L118</f>
        <v>990000</v>
      </c>
      <c r="O118" s="138"/>
      <c r="P118" s="138"/>
    </row>
    <row r="119" spans="1:18" s="25" customFormat="1" ht="12.95" customHeight="1" x14ac:dyDescent="0.3">
      <c r="A119" s="320"/>
      <c r="B119" s="304"/>
      <c r="C119" s="303"/>
      <c r="D119" s="304"/>
      <c r="E119" s="304"/>
      <c r="F119" s="71" t="s">
        <v>128</v>
      </c>
      <c r="G119" s="22"/>
      <c r="H119" s="36">
        <v>198000</v>
      </c>
      <c r="I119" s="165"/>
      <c r="J119" s="37"/>
      <c r="K119" s="165" t="s">
        <v>2</v>
      </c>
      <c r="L119" s="38">
        <v>12</v>
      </c>
      <c r="M119" s="39" t="s">
        <v>49</v>
      </c>
      <c r="N119" s="105">
        <f t="shared" ref="N119:N121" si="17">H119*L119</f>
        <v>2376000</v>
      </c>
      <c r="O119" s="138"/>
      <c r="P119" s="138"/>
    </row>
    <row r="120" spans="1:18" s="25" customFormat="1" ht="12.95" customHeight="1" x14ac:dyDescent="0.3">
      <c r="A120" s="320"/>
      <c r="B120" s="304"/>
      <c r="C120" s="303"/>
      <c r="D120" s="304"/>
      <c r="E120" s="304"/>
      <c r="F120" s="71" t="s">
        <v>249</v>
      </c>
      <c r="G120" s="22"/>
      <c r="H120" s="36">
        <v>62000</v>
      </c>
      <c r="I120" s="165"/>
      <c r="J120" s="37"/>
      <c r="K120" s="165" t="s">
        <v>2</v>
      </c>
      <c r="L120" s="38">
        <v>12</v>
      </c>
      <c r="M120" s="39" t="s">
        <v>49</v>
      </c>
      <c r="N120" s="105">
        <f t="shared" si="17"/>
        <v>744000</v>
      </c>
      <c r="O120" s="138"/>
      <c r="P120" s="138"/>
    </row>
    <row r="121" spans="1:18" s="25" customFormat="1" ht="12.95" customHeight="1" x14ac:dyDescent="0.3">
      <c r="A121" s="320"/>
      <c r="B121" s="304"/>
      <c r="C121" s="303"/>
      <c r="D121" s="304"/>
      <c r="E121" s="304"/>
      <c r="F121" s="71" t="s">
        <v>250</v>
      </c>
      <c r="G121" s="22"/>
      <c r="H121" s="36">
        <v>210000</v>
      </c>
      <c r="I121" s="165"/>
      <c r="J121" s="37"/>
      <c r="K121" s="165" t="s">
        <v>2</v>
      </c>
      <c r="L121" s="50">
        <v>6</v>
      </c>
      <c r="M121" s="39" t="s">
        <v>49</v>
      </c>
      <c r="N121" s="105">
        <f t="shared" si="17"/>
        <v>1260000</v>
      </c>
      <c r="O121" s="138"/>
      <c r="P121" s="138"/>
    </row>
    <row r="122" spans="1:18" s="25" customFormat="1" ht="12.95" customHeight="1" x14ac:dyDescent="0.3">
      <c r="A122" s="320"/>
      <c r="B122" s="304"/>
      <c r="C122" s="303"/>
      <c r="D122" s="304"/>
      <c r="E122" s="304"/>
      <c r="F122" s="71" t="s">
        <v>258</v>
      </c>
      <c r="G122" s="22"/>
      <c r="H122" s="36">
        <v>80000</v>
      </c>
      <c r="I122" s="165"/>
      <c r="J122" s="37"/>
      <c r="K122" s="165" t="s">
        <v>2</v>
      </c>
      <c r="L122" s="38">
        <v>12</v>
      </c>
      <c r="M122" s="39" t="s">
        <v>49</v>
      </c>
      <c r="N122" s="105">
        <f t="shared" si="13"/>
        <v>960000</v>
      </c>
      <c r="O122" s="138"/>
      <c r="P122" s="138"/>
    </row>
    <row r="123" spans="1:18" s="25" customFormat="1" ht="12.95" customHeight="1" x14ac:dyDescent="0.3">
      <c r="A123" s="320"/>
      <c r="B123" s="304"/>
      <c r="C123" s="303"/>
      <c r="D123" s="304"/>
      <c r="E123" s="304"/>
      <c r="F123" s="69"/>
      <c r="G123" s="69"/>
      <c r="H123" s="40"/>
      <c r="I123" s="41"/>
      <c r="J123" s="45"/>
      <c r="K123" s="45"/>
      <c r="L123" s="44" t="s">
        <v>50</v>
      </c>
      <c r="M123" s="43"/>
      <c r="N123" s="106">
        <f>SUM(N114,N115)</f>
        <v>14710000</v>
      </c>
      <c r="O123" s="138"/>
      <c r="P123" s="138"/>
    </row>
    <row r="124" spans="1:18" s="25" customFormat="1" ht="12.95" customHeight="1" x14ac:dyDescent="0.3">
      <c r="A124" s="296" t="s">
        <v>129</v>
      </c>
      <c r="B124" s="31"/>
      <c r="C124" s="221"/>
      <c r="D124" s="221"/>
      <c r="E124" s="68">
        <f>E125</f>
        <v>5774807124</v>
      </c>
      <c r="F124" s="66"/>
      <c r="G124" s="67"/>
      <c r="H124" s="32"/>
      <c r="I124" s="33"/>
      <c r="J124" s="216"/>
      <c r="K124" s="216"/>
      <c r="L124" s="216"/>
      <c r="M124" s="67"/>
      <c r="N124" s="107">
        <f>N125</f>
        <v>5774807124</v>
      </c>
      <c r="O124" s="138"/>
      <c r="P124" s="138"/>
    </row>
    <row r="125" spans="1:18" s="25" customFormat="1" ht="12.95" customHeight="1" x14ac:dyDescent="0.3">
      <c r="A125" s="335"/>
      <c r="B125" s="342" t="s">
        <v>129</v>
      </c>
      <c r="C125" s="219"/>
      <c r="D125" s="221"/>
      <c r="E125" s="230">
        <f>E126+E156+E162+E170+E175+E188+E192+E198+E204+E219+E220+E221+E222+E223+E224+E227+E228+E229+E230+E231+E234+E235+E236+E237+E238+E239</f>
        <v>5774807124</v>
      </c>
      <c r="F125" s="66"/>
      <c r="G125" s="67"/>
      <c r="H125" s="32"/>
      <c r="I125" s="33"/>
      <c r="J125" s="216"/>
      <c r="K125" s="216"/>
      <c r="L125" s="216"/>
      <c r="M125" s="67"/>
      <c r="N125" s="104">
        <f>N126+N127+N160+N161+N168+N169+N170+N175+N191+N196+N197+N203+N217+N218+N219+N220+N221+N222+N223+N226+N227+N228+N229+N230+N233+N234+N235+N236+N237+N238+N239</f>
        <v>5774807124</v>
      </c>
      <c r="O125" s="138"/>
      <c r="P125" s="138"/>
    </row>
    <row r="126" spans="1:18" s="25" customFormat="1" ht="12.95" customHeight="1" x14ac:dyDescent="0.3">
      <c r="A126" s="335"/>
      <c r="B126" s="343"/>
      <c r="C126" s="296" t="s">
        <v>5</v>
      </c>
      <c r="D126" s="219"/>
      <c r="E126" s="300">
        <f>N126+N127</f>
        <v>773990460</v>
      </c>
      <c r="F126" s="18"/>
      <c r="G126" s="19"/>
      <c r="H126" s="231"/>
      <c r="I126" s="232"/>
      <c r="J126" s="20"/>
      <c r="K126" s="20"/>
      <c r="L126" s="24" t="s">
        <v>131</v>
      </c>
      <c r="M126" s="20"/>
      <c r="N126" s="208">
        <f>N133+N140+N147+N154</f>
        <v>399000000</v>
      </c>
      <c r="O126" s="138"/>
      <c r="P126" s="138"/>
      <c r="R126" s="251"/>
    </row>
    <row r="127" spans="1:18" s="25" customFormat="1" ht="12.95" customHeight="1" x14ac:dyDescent="0.3">
      <c r="A127" s="335"/>
      <c r="B127" s="343"/>
      <c r="C127" s="335"/>
      <c r="D127" s="220"/>
      <c r="E127" s="313"/>
      <c r="F127" s="70"/>
      <c r="G127" s="69"/>
      <c r="H127" s="177"/>
      <c r="I127" s="178"/>
      <c r="J127" s="45"/>
      <c r="K127" s="45"/>
      <c r="L127" s="45" t="s">
        <v>132</v>
      </c>
      <c r="M127" s="45"/>
      <c r="N127" s="233">
        <f>N134+N141+N148+N155</f>
        <v>374990460</v>
      </c>
      <c r="O127" s="138"/>
      <c r="P127" s="138"/>
    </row>
    <row r="128" spans="1:18" s="25" customFormat="1" ht="12.95" customHeight="1" x14ac:dyDescent="0.3">
      <c r="A128" s="335"/>
      <c r="B128" s="343"/>
      <c r="C128" s="335"/>
      <c r="D128" s="223" t="s">
        <v>130</v>
      </c>
      <c r="E128" s="300">
        <f>SUM(N133:N134)</f>
        <v>208600950</v>
      </c>
      <c r="F128" s="174" t="s">
        <v>153</v>
      </c>
      <c r="G128" s="22"/>
      <c r="H128" s="36"/>
      <c r="I128" s="165"/>
      <c r="J128" s="37"/>
      <c r="K128" s="39"/>
      <c r="L128" s="39"/>
      <c r="M128" s="39"/>
      <c r="N128" s="105">
        <v>52800000</v>
      </c>
      <c r="O128" s="138"/>
      <c r="P128" s="138"/>
    </row>
    <row r="129" spans="1:16" s="25" customFormat="1" ht="12.95" customHeight="1" x14ac:dyDescent="0.3">
      <c r="A129" s="335"/>
      <c r="B129" s="343"/>
      <c r="C129" s="335"/>
      <c r="D129" s="223" t="s">
        <v>216</v>
      </c>
      <c r="E129" s="312"/>
      <c r="F129" s="174" t="s">
        <v>157</v>
      </c>
      <c r="G129" s="22"/>
      <c r="H129" s="36"/>
      <c r="I129" s="165"/>
      <c r="J129" s="37"/>
      <c r="K129" s="39"/>
      <c r="L129" s="39"/>
      <c r="M129" s="39"/>
      <c r="N129" s="105">
        <v>52881370</v>
      </c>
      <c r="O129" s="138"/>
      <c r="P129" s="138"/>
    </row>
    <row r="130" spans="1:16" s="25" customFormat="1" ht="12.95" customHeight="1" x14ac:dyDescent="0.3">
      <c r="A130" s="335"/>
      <c r="B130" s="343"/>
      <c r="C130" s="335"/>
      <c r="D130" s="223" t="s">
        <v>217</v>
      </c>
      <c r="E130" s="312"/>
      <c r="F130" s="174" t="s">
        <v>158</v>
      </c>
      <c r="G130" s="22"/>
      <c r="H130" s="36"/>
      <c r="I130" s="165"/>
      <c r="J130" s="37"/>
      <c r="K130" s="39"/>
      <c r="L130" s="39"/>
      <c r="M130" s="39"/>
      <c r="N130" s="105">
        <v>18734580</v>
      </c>
      <c r="O130" s="138"/>
      <c r="P130" s="138"/>
    </row>
    <row r="131" spans="1:16" s="25" customFormat="1" ht="12.95" customHeight="1" x14ac:dyDescent="0.3">
      <c r="A131" s="335"/>
      <c r="B131" s="343"/>
      <c r="C131" s="335"/>
      <c r="D131" s="223"/>
      <c r="E131" s="312"/>
      <c r="F131" s="174" t="s">
        <v>155</v>
      </c>
      <c r="G131" s="22"/>
      <c r="H131" s="36"/>
      <c r="I131" s="165"/>
      <c r="J131" s="37"/>
      <c r="K131" s="39"/>
      <c r="L131" s="39"/>
      <c r="M131" s="39"/>
      <c r="N131" s="105">
        <v>60775000</v>
      </c>
      <c r="O131" s="138"/>
      <c r="P131" s="138"/>
    </row>
    <row r="132" spans="1:16" s="25" customFormat="1" ht="12.95" customHeight="1" x14ac:dyDescent="0.3">
      <c r="A132" s="335"/>
      <c r="B132" s="343"/>
      <c r="C132" s="335"/>
      <c r="D132" s="223"/>
      <c r="E132" s="312"/>
      <c r="F132" s="174" t="s">
        <v>156</v>
      </c>
      <c r="G132" s="22"/>
      <c r="H132" s="36"/>
      <c r="I132" s="165"/>
      <c r="J132" s="37"/>
      <c r="K132" s="39"/>
      <c r="L132" s="39"/>
      <c r="M132" s="39"/>
      <c r="N132" s="105">
        <v>23410000</v>
      </c>
      <c r="O132" s="138"/>
      <c r="P132" s="138"/>
    </row>
    <row r="133" spans="1:16" s="25" customFormat="1" ht="12.95" customHeight="1" x14ac:dyDescent="0.3">
      <c r="A133" s="335"/>
      <c r="B133" s="343"/>
      <c r="C133" s="335"/>
      <c r="D133" s="223"/>
      <c r="E133" s="312"/>
      <c r="F133" s="175"/>
      <c r="G133" s="22"/>
      <c r="H133" s="36"/>
      <c r="I133" s="165"/>
      <c r="J133" s="37"/>
      <c r="K133" s="39"/>
      <c r="L133" s="24" t="s">
        <v>131</v>
      </c>
      <c r="M133" s="39"/>
      <c r="N133" s="105">
        <f>N128+N131</f>
        <v>113575000</v>
      </c>
      <c r="O133" s="138"/>
      <c r="P133" s="138"/>
    </row>
    <row r="134" spans="1:16" s="25" customFormat="1" ht="12.95" customHeight="1" x14ac:dyDescent="0.3">
      <c r="A134" s="335"/>
      <c r="B134" s="343"/>
      <c r="C134" s="335"/>
      <c r="D134" s="223"/>
      <c r="E134" s="313"/>
      <c r="F134" s="176"/>
      <c r="G134" s="69"/>
      <c r="H134" s="177"/>
      <c r="I134" s="178"/>
      <c r="J134" s="45"/>
      <c r="K134" s="45"/>
      <c r="L134" s="45" t="s">
        <v>132</v>
      </c>
      <c r="M134" s="45"/>
      <c r="N134" s="169">
        <f>N129+N130+N132</f>
        <v>95025950</v>
      </c>
      <c r="O134" s="138"/>
      <c r="P134" s="138"/>
    </row>
    <row r="135" spans="1:16" s="25" customFormat="1" ht="12.95" customHeight="1" x14ac:dyDescent="0.3">
      <c r="A135" s="335"/>
      <c r="B135" s="343"/>
      <c r="C135" s="335"/>
      <c r="D135" s="219" t="s">
        <v>218</v>
      </c>
      <c r="E135" s="300">
        <f>SUM(N140:N141)</f>
        <v>205072840</v>
      </c>
      <c r="F135" s="174" t="s">
        <v>153</v>
      </c>
      <c r="G135" s="19"/>
      <c r="H135" s="36"/>
      <c r="I135" s="165"/>
      <c r="J135" s="37"/>
      <c r="K135" s="39"/>
      <c r="L135" s="39"/>
      <c r="M135" s="39"/>
      <c r="N135" s="105">
        <v>52800000</v>
      </c>
      <c r="O135" s="138"/>
      <c r="P135" s="138"/>
    </row>
    <row r="136" spans="1:16" s="25" customFormat="1" ht="12.95" customHeight="1" x14ac:dyDescent="0.3">
      <c r="A136" s="335"/>
      <c r="B136" s="343"/>
      <c r="C136" s="335"/>
      <c r="D136" s="225"/>
      <c r="E136" s="312"/>
      <c r="F136" s="174" t="s">
        <v>157</v>
      </c>
      <c r="G136" s="22"/>
      <c r="H136" s="36"/>
      <c r="I136" s="165"/>
      <c r="J136" s="37"/>
      <c r="K136" s="39"/>
      <c r="L136" s="39"/>
      <c r="M136" s="39"/>
      <c r="N136" s="105">
        <v>59997260</v>
      </c>
      <c r="O136" s="138"/>
      <c r="P136" s="138"/>
    </row>
    <row r="137" spans="1:16" s="25" customFormat="1" ht="12.95" customHeight="1" x14ac:dyDescent="0.3">
      <c r="A137" s="335"/>
      <c r="B137" s="343"/>
      <c r="C137" s="335"/>
      <c r="D137" s="225"/>
      <c r="E137" s="312"/>
      <c r="F137" s="174" t="s">
        <v>158</v>
      </c>
      <c r="G137" s="22"/>
      <c r="H137" s="36"/>
      <c r="I137" s="165"/>
      <c r="J137" s="37"/>
      <c r="K137" s="39"/>
      <c r="L137" s="39"/>
      <c r="M137" s="39"/>
      <c r="N137" s="105">
        <v>18734580</v>
      </c>
      <c r="O137" s="138"/>
      <c r="P137" s="138"/>
    </row>
    <row r="138" spans="1:16" s="25" customFormat="1" ht="12.95" customHeight="1" x14ac:dyDescent="0.3">
      <c r="A138" s="335"/>
      <c r="B138" s="343"/>
      <c r="C138" s="335"/>
      <c r="D138" s="225"/>
      <c r="E138" s="312"/>
      <c r="F138" s="174" t="s">
        <v>155</v>
      </c>
      <c r="G138" s="22"/>
      <c r="H138" s="36"/>
      <c r="I138" s="165"/>
      <c r="J138" s="37"/>
      <c r="K138" s="39"/>
      <c r="L138" s="39"/>
      <c r="M138" s="39"/>
      <c r="N138" s="105">
        <v>9165000</v>
      </c>
      <c r="O138" s="138"/>
      <c r="P138" s="138"/>
    </row>
    <row r="139" spans="1:16" s="25" customFormat="1" ht="12.95" customHeight="1" x14ac:dyDescent="0.3">
      <c r="A139" s="335"/>
      <c r="B139" s="343"/>
      <c r="C139" s="335"/>
      <c r="D139" s="225"/>
      <c r="E139" s="312"/>
      <c r="F139" s="174" t="s">
        <v>156</v>
      </c>
      <c r="G139" s="22"/>
      <c r="H139" s="36"/>
      <c r="I139" s="165"/>
      <c r="J139" s="37"/>
      <c r="K139" s="39"/>
      <c r="L139" s="39"/>
      <c r="M139" s="39"/>
      <c r="N139" s="105">
        <v>64376000</v>
      </c>
      <c r="O139" s="138"/>
      <c r="P139" s="138"/>
    </row>
    <row r="140" spans="1:16" s="25" customFormat="1" ht="12.95" customHeight="1" x14ac:dyDescent="0.3">
      <c r="A140" s="335"/>
      <c r="B140" s="343"/>
      <c r="C140" s="335"/>
      <c r="D140" s="225"/>
      <c r="E140" s="312"/>
      <c r="F140" s="175"/>
      <c r="G140" s="22"/>
      <c r="H140" s="36"/>
      <c r="I140" s="165"/>
      <c r="J140" s="37"/>
      <c r="K140" s="39"/>
      <c r="L140" s="24" t="s">
        <v>131</v>
      </c>
      <c r="M140" s="39"/>
      <c r="N140" s="105">
        <f>N135+N138</f>
        <v>61965000</v>
      </c>
      <c r="O140" s="138"/>
      <c r="P140" s="138"/>
    </row>
    <row r="141" spans="1:16" s="25" customFormat="1" ht="12.95" customHeight="1" x14ac:dyDescent="0.3">
      <c r="A141" s="335"/>
      <c r="B141" s="343"/>
      <c r="C141" s="335"/>
      <c r="D141" s="220"/>
      <c r="E141" s="313"/>
      <c r="F141" s="176"/>
      <c r="G141" s="69"/>
      <c r="H141" s="177"/>
      <c r="I141" s="178"/>
      <c r="J141" s="45"/>
      <c r="K141" s="45"/>
      <c r="L141" s="45" t="s">
        <v>132</v>
      </c>
      <c r="M141" s="45"/>
      <c r="N141" s="169">
        <f>N136+N137+N139</f>
        <v>143107840</v>
      </c>
      <c r="O141" s="138"/>
      <c r="P141" s="138"/>
    </row>
    <row r="142" spans="1:16" s="25" customFormat="1" ht="12.95" customHeight="1" x14ac:dyDescent="0.3">
      <c r="A142" s="335"/>
      <c r="B142" s="343"/>
      <c r="C142" s="335"/>
      <c r="D142" s="219" t="s">
        <v>291</v>
      </c>
      <c r="E142" s="300">
        <f>SUM(N147:N148)</f>
        <v>250648670</v>
      </c>
      <c r="F142" s="174" t="s">
        <v>153</v>
      </c>
      <c r="G142" s="19"/>
      <c r="H142" s="36"/>
      <c r="I142" s="165"/>
      <c r="J142" s="37"/>
      <c r="K142" s="39"/>
      <c r="L142" s="39"/>
      <c r="M142" s="39"/>
      <c r="N142" s="105">
        <v>79200000</v>
      </c>
      <c r="O142" s="138"/>
      <c r="P142" s="138"/>
    </row>
    <row r="143" spans="1:16" s="25" customFormat="1" ht="12.95" customHeight="1" x14ac:dyDescent="0.3">
      <c r="A143" s="335"/>
      <c r="B143" s="343"/>
      <c r="C143" s="335"/>
      <c r="D143" s="225" t="s">
        <v>290</v>
      </c>
      <c r="E143" s="312"/>
      <c r="F143" s="174" t="s">
        <v>157</v>
      </c>
      <c r="G143" s="22"/>
      <c r="H143" s="36"/>
      <c r="I143" s="165"/>
      <c r="J143" s="37"/>
      <c r="K143" s="39"/>
      <c r="L143" s="39"/>
      <c r="M143" s="39"/>
      <c r="N143" s="105">
        <v>50474090</v>
      </c>
      <c r="O143" s="138"/>
      <c r="P143" s="138"/>
    </row>
    <row r="144" spans="1:16" s="25" customFormat="1" ht="12.95" customHeight="1" x14ac:dyDescent="0.3">
      <c r="A144" s="335"/>
      <c r="B144" s="343"/>
      <c r="C144" s="335"/>
      <c r="D144" s="225"/>
      <c r="E144" s="312"/>
      <c r="F144" s="174" t="s">
        <v>158</v>
      </c>
      <c r="G144" s="22"/>
      <c r="H144" s="36"/>
      <c r="I144" s="165"/>
      <c r="J144" s="37"/>
      <c r="K144" s="39"/>
      <c r="L144" s="39"/>
      <c r="M144" s="39"/>
      <c r="N144" s="105">
        <v>18734580</v>
      </c>
      <c r="O144" s="138"/>
      <c r="P144" s="138"/>
    </row>
    <row r="145" spans="1:16" s="25" customFormat="1" ht="12.95" customHeight="1" x14ac:dyDescent="0.3">
      <c r="A145" s="335"/>
      <c r="B145" s="343"/>
      <c r="C145" s="335"/>
      <c r="D145" s="225"/>
      <c r="E145" s="312"/>
      <c r="F145" s="174" t="s">
        <v>155</v>
      </c>
      <c r="G145" s="22"/>
      <c r="H145" s="36"/>
      <c r="I145" s="165"/>
      <c r="J145" s="37"/>
      <c r="K145" s="39"/>
      <c r="L145" s="39"/>
      <c r="M145" s="39"/>
      <c r="N145" s="105">
        <v>95750000</v>
      </c>
      <c r="O145" s="138"/>
      <c r="P145" s="138"/>
    </row>
    <row r="146" spans="1:16" s="25" customFormat="1" ht="12.95" customHeight="1" x14ac:dyDescent="0.3">
      <c r="A146" s="335"/>
      <c r="B146" s="343"/>
      <c r="C146" s="335"/>
      <c r="D146" s="225"/>
      <c r="E146" s="312"/>
      <c r="F146" s="174" t="s">
        <v>156</v>
      </c>
      <c r="G146" s="22"/>
      <c r="H146" s="36"/>
      <c r="I146" s="165"/>
      <c r="J146" s="37"/>
      <c r="K146" s="39"/>
      <c r="L146" s="39"/>
      <c r="M146" s="39"/>
      <c r="N146" s="105">
        <v>6490000</v>
      </c>
      <c r="O146" s="138"/>
      <c r="P146" s="138"/>
    </row>
    <row r="147" spans="1:16" s="25" customFormat="1" ht="12.95" customHeight="1" x14ac:dyDescent="0.3">
      <c r="A147" s="335"/>
      <c r="B147" s="343"/>
      <c r="C147" s="335"/>
      <c r="D147" s="225"/>
      <c r="E147" s="312"/>
      <c r="F147" s="175"/>
      <c r="G147" s="22"/>
      <c r="H147" s="36"/>
      <c r="I147" s="165"/>
      <c r="J147" s="37"/>
      <c r="K147" s="39"/>
      <c r="L147" s="24" t="s">
        <v>131</v>
      </c>
      <c r="M147" s="39"/>
      <c r="N147" s="105">
        <f>N142+N145</f>
        <v>174950000</v>
      </c>
      <c r="O147" s="138"/>
      <c r="P147" s="138"/>
    </row>
    <row r="148" spans="1:16" s="25" customFormat="1" ht="12.95" customHeight="1" x14ac:dyDescent="0.3">
      <c r="A148" s="335"/>
      <c r="B148" s="343"/>
      <c r="C148" s="335"/>
      <c r="D148" s="220"/>
      <c r="E148" s="313"/>
      <c r="F148" s="176"/>
      <c r="G148" s="69"/>
      <c r="H148" s="177"/>
      <c r="I148" s="178"/>
      <c r="J148" s="45"/>
      <c r="K148" s="45"/>
      <c r="L148" s="45" t="s">
        <v>132</v>
      </c>
      <c r="M148" s="45"/>
      <c r="N148" s="169">
        <f>N143+N144+N146</f>
        <v>75698670</v>
      </c>
      <c r="O148" s="138"/>
      <c r="P148" s="138"/>
    </row>
    <row r="149" spans="1:16" s="25" customFormat="1" ht="12.95" customHeight="1" x14ac:dyDescent="0.3">
      <c r="A149" s="335"/>
      <c r="B149" s="343"/>
      <c r="C149" s="335"/>
      <c r="D149" s="219" t="s">
        <v>219</v>
      </c>
      <c r="E149" s="300">
        <f>SUM(N154:N155)</f>
        <v>109668000</v>
      </c>
      <c r="F149" s="174" t="s">
        <v>153</v>
      </c>
      <c r="G149" s="19"/>
      <c r="H149" s="36"/>
      <c r="I149" s="165"/>
      <c r="J149" s="37"/>
      <c r="K149" s="39"/>
      <c r="L149" s="39"/>
      <c r="M149" s="39"/>
      <c r="N149" s="105">
        <v>26400000</v>
      </c>
      <c r="O149" s="138"/>
      <c r="P149" s="138"/>
    </row>
    <row r="150" spans="1:16" s="25" customFormat="1" ht="12.75" customHeight="1" x14ac:dyDescent="0.3">
      <c r="A150" s="335"/>
      <c r="B150" s="343"/>
      <c r="C150" s="335"/>
      <c r="D150" s="225" t="s">
        <v>259</v>
      </c>
      <c r="E150" s="312"/>
      <c r="F150" s="174" t="s">
        <v>157</v>
      </c>
      <c r="G150" s="22"/>
      <c r="H150" s="36"/>
      <c r="I150" s="165"/>
      <c r="J150" s="37"/>
      <c r="K150" s="39"/>
      <c r="L150" s="39"/>
      <c r="M150" s="39"/>
      <c r="N150" s="105">
        <v>21923420</v>
      </c>
      <c r="O150" s="138"/>
      <c r="P150" s="138"/>
    </row>
    <row r="151" spans="1:16" s="25" customFormat="1" ht="12.95" customHeight="1" x14ac:dyDescent="0.3">
      <c r="A151" s="335"/>
      <c r="B151" s="343"/>
      <c r="C151" s="335"/>
      <c r="D151" s="225" t="s">
        <v>292</v>
      </c>
      <c r="E151" s="312"/>
      <c r="F151" s="174" t="s">
        <v>158</v>
      </c>
      <c r="G151" s="22"/>
      <c r="H151" s="36"/>
      <c r="I151" s="165"/>
      <c r="J151" s="37"/>
      <c r="K151" s="39"/>
      <c r="L151" s="39"/>
      <c r="M151" s="39"/>
      <c r="N151" s="105">
        <v>18734580</v>
      </c>
      <c r="O151" s="138"/>
      <c r="P151" s="138"/>
    </row>
    <row r="152" spans="1:16" s="25" customFormat="1" ht="12.95" customHeight="1" x14ac:dyDescent="0.3">
      <c r="A152" s="335"/>
      <c r="B152" s="343"/>
      <c r="C152" s="335"/>
      <c r="D152" s="225"/>
      <c r="E152" s="312"/>
      <c r="F152" s="174" t="s">
        <v>155</v>
      </c>
      <c r="G152" s="22"/>
      <c r="H152" s="36"/>
      <c r="I152" s="165"/>
      <c r="J152" s="37"/>
      <c r="K152" s="39"/>
      <c r="L152" s="39"/>
      <c r="M152" s="39"/>
      <c r="N152" s="105">
        <v>22110000</v>
      </c>
      <c r="O152" s="138"/>
      <c r="P152" s="138"/>
    </row>
    <row r="153" spans="1:16" s="25" customFormat="1" ht="12.95" customHeight="1" x14ac:dyDescent="0.3">
      <c r="A153" s="335"/>
      <c r="B153" s="343"/>
      <c r="C153" s="335"/>
      <c r="D153" s="225"/>
      <c r="E153" s="312"/>
      <c r="F153" s="174" t="s">
        <v>156</v>
      </c>
      <c r="G153" s="22"/>
      <c r="H153" s="36"/>
      <c r="I153" s="165"/>
      <c r="J153" s="37"/>
      <c r="K153" s="39"/>
      <c r="L153" s="39"/>
      <c r="M153" s="39"/>
      <c r="N153" s="105">
        <v>20500000</v>
      </c>
      <c r="O153" s="138"/>
      <c r="P153" s="138"/>
    </row>
    <row r="154" spans="1:16" s="25" customFormat="1" ht="12.95" customHeight="1" x14ac:dyDescent="0.3">
      <c r="A154" s="335"/>
      <c r="B154" s="343"/>
      <c r="C154" s="335"/>
      <c r="D154" s="225"/>
      <c r="E154" s="312"/>
      <c r="F154" s="175"/>
      <c r="G154" s="22"/>
      <c r="H154" s="36"/>
      <c r="I154" s="165"/>
      <c r="J154" s="37"/>
      <c r="K154" s="39"/>
      <c r="L154" s="24" t="s">
        <v>131</v>
      </c>
      <c r="M154" s="39"/>
      <c r="N154" s="105">
        <f>N149+N152</f>
        <v>48510000</v>
      </c>
      <c r="O154" s="138"/>
      <c r="P154" s="138"/>
    </row>
    <row r="155" spans="1:16" s="25" customFormat="1" ht="12.95" customHeight="1" x14ac:dyDescent="0.3">
      <c r="A155" s="335"/>
      <c r="B155" s="343"/>
      <c r="C155" s="297"/>
      <c r="D155" s="220"/>
      <c r="E155" s="313"/>
      <c r="F155" s="176"/>
      <c r="G155" s="69"/>
      <c r="H155" s="177"/>
      <c r="I155" s="178"/>
      <c r="J155" s="45"/>
      <c r="K155" s="45"/>
      <c r="L155" s="45" t="s">
        <v>132</v>
      </c>
      <c r="M155" s="45"/>
      <c r="N155" s="169">
        <f>N150+N151+N153</f>
        <v>61158000</v>
      </c>
      <c r="O155" s="138"/>
      <c r="P155" s="138"/>
    </row>
    <row r="156" spans="1:16" s="180" customFormat="1" ht="12.95" customHeight="1" x14ac:dyDescent="0.3">
      <c r="A156" s="335"/>
      <c r="B156" s="343"/>
      <c r="C156" s="329" t="s">
        <v>248</v>
      </c>
      <c r="D156" s="181"/>
      <c r="E156" s="332">
        <f>SUM(N160:N161)</f>
        <v>288960000</v>
      </c>
      <c r="F156" s="182" t="s">
        <v>153</v>
      </c>
      <c r="G156" s="183"/>
      <c r="H156" s="127"/>
      <c r="I156" s="184"/>
      <c r="J156" s="185"/>
      <c r="K156" s="185"/>
      <c r="L156" s="186"/>
      <c r="M156" s="129"/>
      <c r="N156" s="187">
        <v>160000000</v>
      </c>
      <c r="O156" s="60"/>
      <c r="P156" s="60"/>
    </row>
    <row r="157" spans="1:16" s="180" customFormat="1" ht="12.95" customHeight="1" x14ac:dyDescent="0.3">
      <c r="A157" s="335"/>
      <c r="B157" s="343"/>
      <c r="C157" s="330"/>
      <c r="D157" s="188"/>
      <c r="E157" s="333"/>
      <c r="F157" s="182" t="s">
        <v>157</v>
      </c>
      <c r="G157" s="168"/>
      <c r="H157" s="131"/>
      <c r="I157" s="132"/>
      <c r="J157" s="189"/>
      <c r="K157" s="189"/>
      <c r="L157" s="135"/>
      <c r="M157" s="124"/>
      <c r="N157" s="187">
        <v>68960000</v>
      </c>
      <c r="O157" s="60"/>
      <c r="P157" s="60"/>
    </row>
    <row r="158" spans="1:16" s="180" customFormat="1" ht="12.95" customHeight="1" x14ac:dyDescent="0.3">
      <c r="A158" s="335"/>
      <c r="B158" s="343"/>
      <c r="C158" s="330"/>
      <c r="D158" s="188"/>
      <c r="E158" s="333"/>
      <c r="F158" s="182" t="s">
        <v>154</v>
      </c>
      <c r="G158" s="168"/>
      <c r="H158" s="131"/>
      <c r="I158" s="132"/>
      <c r="J158" s="189"/>
      <c r="K158" s="189"/>
      <c r="L158" s="135"/>
      <c r="M158" s="124"/>
      <c r="N158" s="187">
        <v>8760000</v>
      </c>
      <c r="O158" s="60"/>
      <c r="P158" s="60"/>
    </row>
    <row r="159" spans="1:16" s="180" customFormat="1" ht="12.95" customHeight="1" x14ac:dyDescent="0.3">
      <c r="A159" s="335"/>
      <c r="B159" s="343"/>
      <c r="C159" s="330"/>
      <c r="D159" s="188"/>
      <c r="E159" s="333"/>
      <c r="F159" s="182" t="s">
        <v>155</v>
      </c>
      <c r="G159" s="168"/>
      <c r="H159" s="131"/>
      <c r="I159" s="132"/>
      <c r="J159" s="189"/>
      <c r="K159" s="189"/>
      <c r="L159" s="135"/>
      <c r="M159" s="124"/>
      <c r="N159" s="187">
        <v>51240000</v>
      </c>
      <c r="O159" s="60"/>
      <c r="P159" s="60"/>
    </row>
    <row r="160" spans="1:16" s="180" customFormat="1" ht="12.95" customHeight="1" x14ac:dyDescent="0.3">
      <c r="A160" s="335"/>
      <c r="B160" s="343"/>
      <c r="C160" s="330"/>
      <c r="D160" s="188"/>
      <c r="E160" s="333"/>
      <c r="F160" s="190"/>
      <c r="G160" s="168"/>
      <c r="H160" s="131"/>
      <c r="I160" s="132"/>
      <c r="J160" s="189"/>
      <c r="K160" s="189"/>
      <c r="L160" s="189" t="s">
        <v>131</v>
      </c>
      <c r="M160" s="124"/>
      <c r="N160" s="187">
        <f>N156+N158+N159</f>
        <v>220000000</v>
      </c>
      <c r="O160" s="60"/>
      <c r="P160" s="60"/>
    </row>
    <row r="161" spans="1:16" s="180" customFormat="1" ht="12.95" customHeight="1" x14ac:dyDescent="0.3">
      <c r="A161" s="335"/>
      <c r="B161" s="343"/>
      <c r="C161" s="331"/>
      <c r="D161" s="191"/>
      <c r="E161" s="334"/>
      <c r="F161" s="192"/>
      <c r="G161" s="193"/>
      <c r="H161" s="194"/>
      <c r="I161" s="195"/>
      <c r="J161" s="147"/>
      <c r="K161" s="147"/>
      <c r="L161" s="147" t="s">
        <v>132</v>
      </c>
      <c r="M161" s="196"/>
      <c r="N161" s="197">
        <f>N157</f>
        <v>68960000</v>
      </c>
      <c r="O161" s="60"/>
      <c r="P161" s="60"/>
    </row>
    <row r="162" spans="1:16" s="180" customFormat="1" ht="12.95" customHeight="1" x14ac:dyDescent="0.3">
      <c r="A162" s="335"/>
      <c r="B162" s="343"/>
      <c r="C162" s="329" t="s">
        <v>280</v>
      </c>
      <c r="D162" s="181"/>
      <c r="E162" s="336">
        <f>SUM(N168:N169)</f>
        <v>598430000</v>
      </c>
      <c r="F162" s="182" t="s">
        <v>153</v>
      </c>
      <c r="G162" s="183"/>
      <c r="H162" s="127"/>
      <c r="I162" s="184"/>
      <c r="J162" s="185"/>
      <c r="K162" s="185"/>
      <c r="L162" s="186"/>
      <c r="M162" s="129"/>
      <c r="N162" s="187">
        <v>144860000</v>
      </c>
      <c r="O162" s="179"/>
      <c r="P162" s="179"/>
    </row>
    <row r="163" spans="1:16" s="180" customFormat="1" ht="12.95" customHeight="1" x14ac:dyDescent="0.3">
      <c r="A163" s="335"/>
      <c r="B163" s="343"/>
      <c r="C163" s="330"/>
      <c r="D163" s="188"/>
      <c r="E163" s="337"/>
      <c r="F163" s="182" t="s">
        <v>157</v>
      </c>
      <c r="G163" s="168"/>
      <c r="H163" s="168"/>
      <c r="I163" s="168"/>
      <c r="J163" s="189"/>
      <c r="K163" s="189"/>
      <c r="L163" s="135"/>
      <c r="M163" s="124"/>
      <c r="N163" s="187">
        <v>114220000</v>
      </c>
      <c r="O163" s="179"/>
      <c r="P163" s="179"/>
    </row>
    <row r="164" spans="1:16" s="180" customFormat="1" ht="12.95" customHeight="1" x14ac:dyDescent="0.3">
      <c r="A164" s="335"/>
      <c r="B164" s="343"/>
      <c r="C164" s="330"/>
      <c r="D164" s="188"/>
      <c r="E164" s="337"/>
      <c r="F164" s="182" t="s">
        <v>154</v>
      </c>
      <c r="G164" s="168"/>
      <c r="H164" s="131"/>
      <c r="I164" s="132"/>
      <c r="J164" s="189"/>
      <c r="K164" s="189"/>
      <c r="L164" s="135"/>
      <c r="M164" s="124"/>
      <c r="N164" s="187">
        <v>3000000</v>
      </c>
      <c r="O164" s="179"/>
      <c r="P164" s="179"/>
    </row>
    <row r="165" spans="1:16" s="180" customFormat="1" ht="12.95" customHeight="1" x14ac:dyDescent="0.3">
      <c r="A165" s="335"/>
      <c r="B165" s="343"/>
      <c r="C165" s="330"/>
      <c r="D165" s="188"/>
      <c r="E165" s="337"/>
      <c r="F165" s="182" t="s">
        <v>158</v>
      </c>
      <c r="G165" s="168"/>
      <c r="H165" s="131"/>
      <c r="I165" s="132"/>
      <c r="J165" s="189"/>
      <c r="K165" s="189"/>
      <c r="L165" s="135"/>
      <c r="M165" s="124"/>
      <c r="N165" s="187">
        <v>1100000</v>
      </c>
      <c r="O165" s="179"/>
      <c r="P165" s="179"/>
    </row>
    <row r="166" spans="1:16" s="180" customFormat="1" ht="12.95" customHeight="1" x14ac:dyDescent="0.3">
      <c r="A166" s="335"/>
      <c r="B166" s="343"/>
      <c r="C166" s="330"/>
      <c r="D166" s="188"/>
      <c r="E166" s="337"/>
      <c r="F166" s="182" t="s">
        <v>155</v>
      </c>
      <c r="G166" s="168"/>
      <c r="H166" s="131"/>
      <c r="I166" s="132"/>
      <c r="J166" s="189"/>
      <c r="K166" s="189"/>
      <c r="L166" s="135"/>
      <c r="M166" s="124"/>
      <c r="N166" s="187">
        <v>317140000</v>
      </c>
      <c r="O166" s="179"/>
      <c r="P166" s="179"/>
    </row>
    <row r="167" spans="1:16" s="180" customFormat="1" ht="12.95" customHeight="1" x14ac:dyDescent="0.3">
      <c r="A167" s="335"/>
      <c r="B167" s="343"/>
      <c r="C167" s="330"/>
      <c r="D167" s="188"/>
      <c r="E167" s="337"/>
      <c r="F167" s="182" t="s">
        <v>156</v>
      </c>
      <c r="G167" s="168"/>
      <c r="H167" s="131"/>
      <c r="I167" s="132"/>
      <c r="J167" s="189"/>
      <c r="K167" s="189"/>
      <c r="L167" s="135"/>
      <c r="M167" s="124"/>
      <c r="N167" s="187">
        <v>18110000</v>
      </c>
      <c r="O167" s="179"/>
      <c r="P167" s="179"/>
    </row>
    <row r="168" spans="1:16" s="180" customFormat="1" ht="12.95" customHeight="1" x14ac:dyDescent="0.3">
      <c r="A168" s="335"/>
      <c r="B168" s="343"/>
      <c r="C168" s="330"/>
      <c r="D168" s="188"/>
      <c r="E168" s="337"/>
      <c r="F168" s="190"/>
      <c r="G168" s="168"/>
      <c r="H168" s="131"/>
      <c r="I168" s="132"/>
      <c r="J168" s="189"/>
      <c r="K168" s="189"/>
      <c r="L168" s="189" t="s">
        <v>131</v>
      </c>
      <c r="M168" s="124"/>
      <c r="N168" s="187">
        <f>N162+N164+N166</f>
        <v>465000000</v>
      </c>
      <c r="O168" s="179"/>
      <c r="P168" s="179"/>
    </row>
    <row r="169" spans="1:16" s="180" customFormat="1" ht="12.95" customHeight="1" x14ac:dyDescent="0.3">
      <c r="A169" s="335"/>
      <c r="B169" s="343"/>
      <c r="C169" s="331"/>
      <c r="D169" s="191"/>
      <c r="E169" s="338"/>
      <c r="F169" s="192"/>
      <c r="G169" s="193"/>
      <c r="H169" s="194"/>
      <c r="I169" s="195"/>
      <c r="J169" s="147"/>
      <c r="K169" s="147"/>
      <c r="L169" s="147" t="s">
        <v>132</v>
      </c>
      <c r="M169" s="196"/>
      <c r="N169" s="197">
        <f>N163+N165+N167</f>
        <v>133430000</v>
      </c>
      <c r="O169" s="179"/>
      <c r="P169" s="179"/>
    </row>
    <row r="170" spans="1:16" s="25" customFormat="1" ht="12.95" customHeight="1" x14ac:dyDescent="0.3">
      <c r="A170" s="335"/>
      <c r="B170" s="343"/>
      <c r="C170" s="296" t="s">
        <v>6</v>
      </c>
      <c r="D170" s="217"/>
      <c r="E170" s="68">
        <f>SUM(E171:E174)</f>
        <v>19600000</v>
      </c>
      <c r="F170" s="69"/>
      <c r="G170" s="69"/>
      <c r="H170" s="40"/>
      <c r="I170" s="41"/>
      <c r="J170" s="45"/>
      <c r="K170" s="45"/>
      <c r="L170" s="44"/>
      <c r="M170" s="43"/>
      <c r="N170" s="208">
        <f>N172+N174</f>
        <v>19600000</v>
      </c>
      <c r="O170" s="138"/>
      <c r="P170" s="138"/>
    </row>
    <row r="171" spans="1:16" s="25" customFormat="1" ht="12.95" customHeight="1" x14ac:dyDescent="0.3">
      <c r="A171" s="335"/>
      <c r="B171" s="343"/>
      <c r="C171" s="335"/>
      <c r="D171" s="225" t="s">
        <v>293</v>
      </c>
      <c r="E171" s="300">
        <f t="shared" ref="E171" si="18">N172</f>
        <v>4600000</v>
      </c>
      <c r="F171" s="19" t="s">
        <v>294</v>
      </c>
      <c r="G171" s="19"/>
      <c r="H171" s="46">
        <v>4600000</v>
      </c>
      <c r="I171" s="53"/>
      <c r="J171" s="51"/>
      <c r="K171" s="165" t="s">
        <v>2</v>
      </c>
      <c r="L171" s="55">
        <v>1</v>
      </c>
      <c r="M171" s="47" t="s">
        <v>49</v>
      </c>
      <c r="N171" s="199">
        <f>H171*L171</f>
        <v>4600000</v>
      </c>
      <c r="O171" s="138"/>
      <c r="P171" s="138"/>
    </row>
    <row r="172" spans="1:16" s="25" customFormat="1" ht="12.95" customHeight="1" x14ac:dyDescent="0.3">
      <c r="A172" s="335"/>
      <c r="B172" s="343"/>
      <c r="C172" s="335"/>
      <c r="D172" s="225"/>
      <c r="E172" s="313"/>
      <c r="F172" s="69"/>
      <c r="G172" s="69"/>
      <c r="H172" s="40"/>
      <c r="I172" s="41"/>
      <c r="J172" s="45"/>
      <c r="K172" s="45"/>
      <c r="L172" s="44" t="s">
        <v>50</v>
      </c>
      <c r="M172" s="43"/>
      <c r="N172" s="169">
        <f>N171</f>
        <v>4600000</v>
      </c>
      <c r="O172" s="138"/>
      <c r="P172" s="138"/>
    </row>
    <row r="173" spans="1:16" s="25" customFormat="1" ht="12.95" customHeight="1" x14ac:dyDescent="0.3">
      <c r="A173" s="335"/>
      <c r="B173" s="343"/>
      <c r="C173" s="335"/>
      <c r="D173" s="198" t="s">
        <v>13</v>
      </c>
      <c r="E173" s="300">
        <f t="shared" ref="E173" si="19">N174</f>
        <v>15000000</v>
      </c>
      <c r="F173" s="19" t="s">
        <v>14</v>
      </c>
      <c r="G173" s="19"/>
      <c r="H173" s="46">
        <v>5000000</v>
      </c>
      <c r="I173" s="53"/>
      <c r="J173" s="51"/>
      <c r="K173" s="165" t="s">
        <v>2</v>
      </c>
      <c r="L173" s="55">
        <v>3</v>
      </c>
      <c r="M173" s="47" t="s">
        <v>49</v>
      </c>
      <c r="N173" s="199">
        <f>H173*L173</f>
        <v>15000000</v>
      </c>
      <c r="O173" s="138"/>
      <c r="P173" s="138"/>
    </row>
    <row r="174" spans="1:16" s="25" customFormat="1" ht="12.95" customHeight="1" x14ac:dyDescent="0.3">
      <c r="A174" s="335"/>
      <c r="B174" s="343"/>
      <c r="C174" s="297"/>
      <c r="D174" s="220"/>
      <c r="E174" s="313"/>
      <c r="F174" s="69"/>
      <c r="G174" s="69"/>
      <c r="H174" s="40"/>
      <c r="I174" s="41"/>
      <c r="J174" s="45"/>
      <c r="K174" s="45"/>
      <c r="L174" s="44" t="s">
        <v>50</v>
      </c>
      <c r="M174" s="43"/>
      <c r="N174" s="169">
        <f>N173</f>
        <v>15000000</v>
      </c>
      <c r="O174" s="138"/>
      <c r="P174" s="138"/>
    </row>
    <row r="175" spans="1:16" s="25" customFormat="1" ht="12.95" customHeight="1" x14ac:dyDescent="0.3">
      <c r="A175" s="335"/>
      <c r="B175" s="343"/>
      <c r="C175" s="339" t="s">
        <v>213</v>
      </c>
      <c r="D175" s="198"/>
      <c r="E175" s="68">
        <f>SUM(E176:E187)</f>
        <v>178320000</v>
      </c>
      <c r="F175" s="310"/>
      <c r="G175" s="311"/>
      <c r="H175" s="311"/>
      <c r="I175" s="311"/>
      <c r="J175" s="311"/>
      <c r="K175" s="58"/>
      <c r="L175" s="212"/>
      <c r="M175" s="58"/>
      <c r="N175" s="213">
        <f>N186+N187</f>
        <v>178320000</v>
      </c>
      <c r="O175" s="138"/>
      <c r="P175" s="138"/>
    </row>
    <row r="176" spans="1:16" s="25" customFormat="1" ht="12.95" customHeight="1" x14ac:dyDescent="0.3">
      <c r="A176" s="335"/>
      <c r="B176" s="343"/>
      <c r="C176" s="340"/>
      <c r="D176" s="219" t="s">
        <v>247</v>
      </c>
      <c r="E176" s="312">
        <f>N186</f>
        <v>57020000</v>
      </c>
      <c r="F176" s="22" t="s">
        <v>296</v>
      </c>
      <c r="G176" s="22"/>
      <c r="H176" s="23">
        <v>17600000</v>
      </c>
      <c r="I176" s="24"/>
      <c r="J176" s="51"/>
      <c r="K176" s="165" t="s">
        <v>268</v>
      </c>
      <c r="L176" s="55">
        <v>2</v>
      </c>
      <c r="M176" s="47" t="s">
        <v>49</v>
      </c>
      <c r="N176" s="199">
        <f>H176*L176</f>
        <v>35200000</v>
      </c>
      <c r="O176" s="138"/>
      <c r="P176" s="138"/>
    </row>
    <row r="177" spans="1:19" s="25" customFormat="1" ht="12.95" customHeight="1" x14ac:dyDescent="0.3">
      <c r="A177" s="335"/>
      <c r="B177" s="343"/>
      <c r="C177" s="340"/>
      <c r="D177" s="240"/>
      <c r="E177" s="312"/>
      <c r="F177" s="22" t="s">
        <v>295</v>
      </c>
      <c r="G177" s="22"/>
      <c r="H177" s="36">
        <v>1800000</v>
      </c>
      <c r="I177" s="165"/>
      <c r="J177" s="23"/>
      <c r="K177" s="165" t="s">
        <v>2</v>
      </c>
      <c r="L177" s="50">
        <v>1</v>
      </c>
      <c r="M177" s="39" t="s">
        <v>49</v>
      </c>
      <c r="N177" s="105">
        <f t="shared" ref="N177" si="20">H177*L177</f>
        <v>1800000</v>
      </c>
      <c r="O177" s="138"/>
      <c r="P177" s="138"/>
    </row>
    <row r="178" spans="1:19" s="25" customFormat="1" ht="12.95" customHeight="1" x14ac:dyDescent="0.3">
      <c r="A178" s="335"/>
      <c r="B178" s="343"/>
      <c r="C178" s="340"/>
      <c r="D178" s="240"/>
      <c r="E178" s="312"/>
      <c r="F178" s="22" t="s">
        <v>260</v>
      </c>
      <c r="G178" s="22"/>
      <c r="H178" s="36">
        <v>1000000</v>
      </c>
      <c r="I178" s="165"/>
      <c r="J178" s="23"/>
      <c r="K178" s="165" t="s">
        <v>2</v>
      </c>
      <c r="L178" s="50">
        <v>1</v>
      </c>
      <c r="M178" s="39" t="s">
        <v>49</v>
      </c>
      <c r="N178" s="105">
        <f t="shared" ref="N178" si="21">H178*L178</f>
        <v>1000000</v>
      </c>
      <c r="O178" s="138"/>
      <c r="P178" s="138"/>
    </row>
    <row r="179" spans="1:19" s="25" customFormat="1" ht="12.95" customHeight="1" x14ac:dyDescent="0.3">
      <c r="A179" s="335"/>
      <c r="B179" s="343"/>
      <c r="C179" s="340"/>
      <c r="D179" s="240"/>
      <c r="E179" s="312"/>
      <c r="F179" s="22" t="s">
        <v>261</v>
      </c>
      <c r="G179" s="22"/>
      <c r="H179" s="36"/>
      <c r="I179" s="165"/>
      <c r="J179" s="23"/>
      <c r="K179" s="165"/>
      <c r="L179" s="50"/>
      <c r="M179" s="39"/>
      <c r="N179" s="105">
        <f>SUM(N180:N185)</f>
        <v>19020000</v>
      </c>
      <c r="O179" s="138"/>
      <c r="P179" s="138"/>
    </row>
    <row r="180" spans="1:19" s="25" customFormat="1" ht="12.95" customHeight="1" x14ac:dyDescent="0.3">
      <c r="A180" s="335"/>
      <c r="B180" s="343"/>
      <c r="C180" s="340"/>
      <c r="D180" s="240"/>
      <c r="E180" s="312"/>
      <c r="F180" s="71" t="s">
        <v>262</v>
      </c>
      <c r="G180" s="22"/>
      <c r="H180" s="302" t="s">
        <v>269</v>
      </c>
      <c r="I180" s="302"/>
      <c r="J180" s="302"/>
      <c r="K180" s="302"/>
      <c r="L180" s="302"/>
      <c r="M180" s="39" t="s">
        <v>49</v>
      </c>
      <c r="N180" s="105">
        <f>280*1200*12</f>
        <v>4032000</v>
      </c>
      <c r="O180" s="138"/>
      <c r="P180" s="138"/>
    </row>
    <row r="181" spans="1:19" s="25" customFormat="1" ht="12.95" customHeight="1" x14ac:dyDescent="0.3">
      <c r="A181" s="335"/>
      <c r="B181" s="343"/>
      <c r="C181" s="340"/>
      <c r="D181" s="240"/>
      <c r="E181" s="312"/>
      <c r="F181" s="71" t="s">
        <v>263</v>
      </c>
      <c r="G181" s="22"/>
      <c r="H181" s="302" t="s">
        <v>270</v>
      </c>
      <c r="I181" s="302"/>
      <c r="J181" s="302"/>
      <c r="K181" s="302"/>
      <c r="L181" s="302"/>
      <c r="M181" s="39" t="s">
        <v>49</v>
      </c>
      <c r="N181" s="105">
        <f>350000*12</f>
        <v>4200000</v>
      </c>
      <c r="O181" s="138"/>
      <c r="P181" s="138"/>
    </row>
    <row r="182" spans="1:19" s="25" customFormat="1" ht="12.95" customHeight="1" x14ac:dyDescent="0.3">
      <c r="A182" s="335"/>
      <c r="B182" s="343"/>
      <c r="C182" s="340"/>
      <c r="D182" s="240"/>
      <c r="E182" s="312"/>
      <c r="F182" s="71" t="s">
        <v>264</v>
      </c>
      <c r="G182" s="22"/>
      <c r="H182" s="302" t="s">
        <v>271</v>
      </c>
      <c r="I182" s="302"/>
      <c r="J182" s="302"/>
      <c r="K182" s="302"/>
      <c r="L182" s="302"/>
      <c r="M182" s="39" t="s">
        <v>49</v>
      </c>
      <c r="N182" s="105">
        <f>150*1200*12*4</f>
        <v>8640000</v>
      </c>
      <c r="O182" s="138"/>
      <c r="P182" s="138"/>
    </row>
    <row r="183" spans="1:19" s="25" customFormat="1" ht="12.95" customHeight="1" x14ac:dyDescent="0.3">
      <c r="A183" s="335"/>
      <c r="B183" s="343"/>
      <c r="C183" s="340"/>
      <c r="D183" s="240"/>
      <c r="E183" s="312"/>
      <c r="F183" s="71" t="s">
        <v>265</v>
      </c>
      <c r="G183" s="22"/>
      <c r="H183" s="302" t="s">
        <v>272</v>
      </c>
      <c r="I183" s="302"/>
      <c r="J183" s="302"/>
      <c r="K183" s="302"/>
      <c r="L183" s="302"/>
      <c r="M183" s="39" t="s">
        <v>49</v>
      </c>
      <c r="N183" s="105">
        <f>35000*12</f>
        <v>420000</v>
      </c>
      <c r="O183" s="138"/>
      <c r="P183" s="138"/>
    </row>
    <row r="184" spans="1:19" s="25" customFormat="1" ht="12.95" customHeight="1" x14ac:dyDescent="0.3">
      <c r="A184" s="335"/>
      <c r="B184" s="343"/>
      <c r="C184" s="340"/>
      <c r="D184" s="240"/>
      <c r="E184" s="312"/>
      <c r="F184" s="71" t="s">
        <v>266</v>
      </c>
      <c r="G184" s="22"/>
      <c r="H184" s="302" t="s">
        <v>273</v>
      </c>
      <c r="I184" s="302"/>
      <c r="J184" s="302"/>
      <c r="K184" s="302"/>
      <c r="L184" s="302"/>
      <c r="M184" s="39" t="s">
        <v>49</v>
      </c>
      <c r="N184" s="105">
        <f>10*1200*12*4</f>
        <v>576000</v>
      </c>
      <c r="O184" s="138"/>
      <c r="P184" s="138"/>
    </row>
    <row r="185" spans="1:19" s="25" customFormat="1" ht="12.95" customHeight="1" x14ac:dyDescent="0.3">
      <c r="A185" s="335"/>
      <c r="B185" s="343"/>
      <c r="C185" s="340"/>
      <c r="D185" s="225"/>
      <c r="E185" s="312"/>
      <c r="F185" s="71" t="s">
        <v>267</v>
      </c>
      <c r="G185" s="22"/>
      <c r="H185" s="302" t="s">
        <v>274</v>
      </c>
      <c r="I185" s="302"/>
      <c r="J185" s="302"/>
      <c r="K185" s="302"/>
      <c r="L185" s="302"/>
      <c r="M185" s="39" t="s">
        <v>49</v>
      </c>
      <c r="N185" s="105">
        <f>10*1200*12*8</f>
        <v>1152000</v>
      </c>
      <c r="O185" s="138"/>
      <c r="P185" s="138"/>
    </row>
    <row r="186" spans="1:19" s="25" customFormat="1" ht="12.95" customHeight="1" x14ac:dyDescent="0.3">
      <c r="A186" s="335"/>
      <c r="B186" s="343"/>
      <c r="C186" s="340"/>
      <c r="D186" s="220"/>
      <c r="E186" s="313"/>
      <c r="F186" s="69"/>
      <c r="G186" s="69"/>
      <c r="H186" s="40"/>
      <c r="I186" s="41"/>
      <c r="J186" s="45"/>
      <c r="K186" s="45"/>
      <c r="L186" s="44" t="s">
        <v>50</v>
      </c>
      <c r="M186" s="43"/>
      <c r="N186" s="169">
        <f>SUM(N176:N185)-N179</f>
        <v>57020000</v>
      </c>
      <c r="O186" s="138"/>
      <c r="P186" s="138"/>
      <c r="S186" s="180"/>
    </row>
    <row r="187" spans="1:19" s="25" customFormat="1" ht="12.95" customHeight="1" x14ac:dyDescent="0.3">
      <c r="A187" s="335"/>
      <c r="B187" s="343"/>
      <c r="C187" s="341"/>
      <c r="D187" s="221" t="s">
        <v>252</v>
      </c>
      <c r="E187" s="211">
        <f>N187</f>
        <v>121300000</v>
      </c>
      <c r="F187" s="21" t="s">
        <v>253</v>
      </c>
      <c r="G187" s="22"/>
      <c r="H187" s="46">
        <v>121300000</v>
      </c>
      <c r="I187" s="53"/>
      <c r="J187" s="51"/>
      <c r="K187" s="165" t="s">
        <v>2</v>
      </c>
      <c r="L187" s="55">
        <v>1</v>
      </c>
      <c r="M187" s="47" t="s">
        <v>49</v>
      </c>
      <c r="N187" s="199">
        <f>H187*L187</f>
        <v>121300000</v>
      </c>
      <c r="O187" s="138"/>
      <c r="P187" s="138"/>
      <c r="S187" s="180"/>
    </row>
    <row r="188" spans="1:19" s="25" customFormat="1" ht="12.95" customHeight="1" x14ac:dyDescent="0.3">
      <c r="A188" s="335"/>
      <c r="B188" s="343"/>
      <c r="C188" s="296" t="s">
        <v>209</v>
      </c>
      <c r="D188" s="219" t="s">
        <v>133</v>
      </c>
      <c r="E188" s="328">
        <f>N191</f>
        <v>4000000</v>
      </c>
      <c r="F188" s="18" t="s">
        <v>134</v>
      </c>
      <c r="G188" s="19"/>
      <c r="H188" s="46">
        <v>200000</v>
      </c>
      <c r="I188" s="53"/>
      <c r="J188" s="51"/>
      <c r="K188" s="53" t="s">
        <v>2</v>
      </c>
      <c r="L188" s="55">
        <v>5</v>
      </c>
      <c r="M188" s="47" t="s">
        <v>49</v>
      </c>
      <c r="N188" s="199">
        <f>H188*L188</f>
        <v>1000000</v>
      </c>
      <c r="O188" s="138"/>
      <c r="P188" s="138"/>
      <c r="S188" s="180"/>
    </row>
    <row r="189" spans="1:19" s="25" customFormat="1" ht="12.95" customHeight="1" x14ac:dyDescent="0.3">
      <c r="A189" s="335"/>
      <c r="B189" s="343"/>
      <c r="C189" s="335"/>
      <c r="D189" s="225"/>
      <c r="E189" s="328"/>
      <c r="F189" s="209" t="s">
        <v>135</v>
      </c>
      <c r="G189" s="22"/>
      <c r="H189" s="36">
        <v>100000</v>
      </c>
      <c r="I189" s="165"/>
      <c r="J189" s="37"/>
      <c r="K189" s="165" t="s">
        <v>2</v>
      </c>
      <c r="L189" s="50">
        <v>10</v>
      </c>
      <c r="M189" s="39" t="s">
        <v>49</v>
      </c>
      <c r="N189" s="105">
        <f>H189*L189</f>
        <v>1000000</v>
      </c>
      <c r="O189" s="138"/>
      <c r="P189" s="138"/>
      <c r="S189" s="180"/>
    </row>
    <row r="190" spans="1:19" s="25" customFormat="1" ht="12.95" customHeight="1" x14ac:dyDescent="0.3">
      <c r="A190" s="335"/>
      <c r="B190" s="343"/>
      <c r="C190" s="335"/>
      <c r="D190" s="225"/>
      <c r="E190" s="328"/>
      <c r="F190" s="209" t="s">
        <v>239</v>
      </c>
      <c r="G190" s="22"/>
      <c r="H190" s="36">
        <v>200000</v>
      </c>
      <c r="I190" s="165"/>
      <c r="J190" s="37"/>
      <c r="K190" s="165" t="s">
        <v>2</v>
      </c>
      <c r="L190" s="50">
        <v>10</v>
      </c>
      <c r="M190" s="39" t="s">
        <v>49</v>
      </c>
      <c r="N190" s="105">
        <f>H190*L190</f>
        <v>2000000</v>
      </c>
      <c r="O190" s="138"/>
      <c r="P190" s="138"/>
      <c r="S190" s="180"/>
    </row>
    <row r="191" spans="1:19" s="25" customFormat="1" ht="12.95" customHeight="1" x14ac:dyDescent="0.3">
      <c r="A191" s="335"/>
      <c r="B191" s="343"/>
      <c r="C191" s="297"/>
      <c r="D191" s="220"/>
      <c r="E191" s="317"/>
      <c r="F191" s="70"/>
      <c r="G191" s="69"/>
      <c r="H191" s="40"/>
      <c r="I191" s="41"/>
      <c r="J191" s="45"/>
      <c r="K191" s="45"/>
      <c r="L191" s="44" t="s">
        <v>50</v>
      </c>
      <c r="M191" s="43"/>
      <c r="N191" s="169">
        <f>SUM(N188:N190)</f>
        <v>4000000</v>
      </c>
      <c r="O191" s="138"/>
      <c r="P191" s="138"/>
      <c r="S191" s="180"/>
    </row>
    <row r="192" spans="1:19" s="25" customFormat="1" ht="12.95" customHeight="1" x14ac:dyDescent="0.3">
      <c r="A192" s="335"/>
      <c r="B192" s="343"/>
      <c r="C192" s="296" t="s">
        <v>7</v>
      </c>
      <c r="D192" s="258"/>
      <c r="E192" s="300">
        <f>SUM(N196:N197)</f>
        <v>85614000</v>
      </c>
      <c r="F192" s="174" t="s">
        <v>159</v>
      </c>
      <c r="G192" s="22"/>
      <c r="H192" s="36"/>
      <c r="I192" s="165"/>
      <c r="J192" s="37"/>
      <c r="K192" s="39"/>
      <c r="L192" s="38"/>
      <c r="M192" s="39"/>
      <c r="N192" s="199">
        <v>0</v>
      </c>
      <c r="O192" s="138"/>
      <c r="P192" s="138"/>
      <c r="S192" s="180"/>
    </row>
    <row r="193" spans="1:19" s="25" customFormat="1" ht="12.95" customHeight="1" x14ac:dyDescent="0.3">
      <c r="A193" s="335"/>
      <c r="B193" s="343"/>
      <c r="C193" s="335"/>
      <c r="D193" s="258"/>
      <c r="E193" s="312"/>
      <c r="F193" s="174" t="s">
        <v>157</v>
      </c>
      <c r="G193" s="22"/>
      <c r="H193" s="36"/>
      <c r="I193" s="165"/>
      <c r="J193" s="37"/>
      <c r="K193" s="39"/>
      <c r="L193" s="38"/>
      <c r="M193" s="39"/>
      <c r="N193" s="105">
        <v>38880000</v>
      </c>
      <c r="O193" s="138"/>
      <c r="P193" s="138"/>
      <c r="S193" s="180"/>
    </row>
    <row r="194" spans="1:19" s="25" customFormat="1" ht="12.95" customHeight="1" x14ac:dyDescent="0.3">
      <c r="A194" s="335"/>
      <c r="B194" s="343"/>
      <c r="C194" s="335"/>
      <c r="D194" s="258"/>
      <c r="E194" s="312"/>
      <c r="F194" s="174" t="s">
        <v>160</v>
      </c>
      <c r="G194" s="22"/>
      <c r="H194" s="36"/>
      <c r="I194" s="165"/>
      <c r="J194" s="37"/>
      <c r="K194" s="39"/>
      <c r="L194" s="38"/>
      <c r="M194" s="39"/>
      <c r="N194" s="105">
        <v>12000000</v>
      </c>
      <c r="O194" s="138"/>
      <c r="P194" s="138"/>
    </row>
    <row r="195" spans="1:19" s="25" customFormat="1" ht="12.95" customHeight="1" x14ac:dyDescent="0.3">
      <c r="A195" s="335"/>
      <c r="B195" s="343"/>
      <c r="C195" s="335"/>
      <c r="D195" s="258"/>
      <c r="E195" s="312"/>
      <c r="F195" s="174" t="s">
        <v>156</v>
      </c>
      <c r="G195" s="22"/>
      <c r="H195" s="36"/>
      <c r="I195" s="165"/>
      <c r="J195" s="37"/>
      <c r="K195" s="39"/>
      <c r="L195" s="38"/>
      <c r="M195" s="39"/>
      <c r="N195" s="105">
        <v>34734000</v>
      </c>
      <c r="O195" s="138"/>
      <c r="P195" s="138"/>
    </row>
    <row r="196" spans="1:19" s="25" customFormat="1" ht="12.95" customHeight="1" x14ac:dyDescent="0.3">
      <c r="A196" s="335"/>
      <c r="B196" s="343"/>
      <c r="C196" s="335"/>
      <c r="D196" s="258"/>
      <c r="E196" s="312"/>
      <c r="F196" s="175"/>
      <c r="G196" s="22"/>
      <c r="H196" s="36"/>
      <c r="I196" s="165"/>
      <c r="J196" s="37"/>
      <c r="K196" s="39"/>
      <c r="L196" s="24" t="s">
        <v>136</v>
      </c>
      <c r="M196" s="39"/>
      <c r="N196" s="105">
        <f>N192+N194</f>
        <v>12000000</v>
      </c>
      <c r="O196" s="138"/>
      <c r="P196" s="138"/>
    </row>
    <row r="197" spans="1:19" s="25" customFormat="1" ht="12.95" customHeight="1" x14ac:dyDescent="0.3">
      <c r="A197" s="335"/>
      <c r="B197" s="343"/>
      <c r="C197" s="297"/>
      <c r="D197" s="258"/>
      <c r="E197" s="313"/>
      <c r="F197" s="175"/>
      <c r="G197" s="22"/>
      <c r="H197" s="36"/>
      <c r="I197" s="165"/>
      <c r="J197" s="24"/>
      <c r="K197" s="24"/>
      <c r="L197" s="45" t="s">
        <v>132</v>
      </c>
      <c r="M197" s="39"/>
      <c r="N197" s="169">
        <f>N193+N195</f>
        <v>73614000</v>
      </c>
      <c r="O197" s="138"/>
      <c r="P197" s="138"/>
    </row>
    <row r="198" spans="1:19" s="25" customFormat="1" ht="12.95" customHeight="1" x14ac:dyDescent="0.3">
      <c r="A198" s="335"/>
      <c r="B198" s="343"/>
      <c r="C198" s="296" t="s">
        <v>305</v>
      </c>
      <c r="D198" s="201"/>
      <c r="E198" s="300">
        <f>N203</f>
        <v>817130000</v>
      </c>
      <c r="F198" s="202" t="s">
        <v>166</v>
      </c>
      <c r="G198" s="19"/>
      <c r="H198" s="46"/>
      <c r="I198" s="53"/>
      <c r="J198" s="51"/>
      <c r="K198" s="47"/>
      <c r="L198" s="52"/>
      <c r="M198" s="47"/>
      <c r="N198" s="105">
        <v>490000000</v>
      </c>
      <c r="O198" s="138"/>
      <c r="P198" s="138"/>
    </row>
    <row r="199" spans="1:19" s="25" customFormat="1" ht="12.95" customHeight="1" x14ac:dyDescent="0.3">
      <c r="A199" s="335"/>
      <c r="B199" s="343"/>
      <c r="C199" s="335"/>
      <c r="D199" s="203"/>
      <c r="E199" s="312"/>
      <c r="F199" s="174" t="s">
        <v>167</v>
      </c>
      <c r="G199" s="22"/>
      <c r="H199" s="36"/>
      <c r="I199" s="165"/>
      <c r="J199" s="37"/>
      <c r="K199" s="39"/>
      <c r="L199" s="38"/>
      <c r="M199" s="39"/>
      <c r="N199" s="105">
        <v>73980000</v>
      </c>
      <c r="O199" s="138"/>
      <c r="P199" s="138"/>
    </row>
    <row r="200" spans="1:19" s="25" customFormat="1" ht="12.95" customHeight="1" x14ac:dyDescent="0.3">
      <c r="A200" s="335"/>
      <c r="B200" s="343"/>
      <c r="C200" s="335"/>
      <c r="D200" s="203"/>
      <c r="E200" s="312"/>
      <c r="F200" s="174" t="s">
        <v>168</v>
      </c>
      <c r="G200" s="22"/>
      <c r="H200" s="36"/>
      <c r="I200" s="165"/>
      <c r="J200" s="37"/>
      <c r="K200" s="39"/>
      <c r="L200" s="38"/>
      <c r="M200" s="39"/>
      <c r="N200" s="105">
        <v>1000000</v>
      </c>
      <c r="O200" s="138"/>
      <c r="P200" s="138"/>
    </row>
    <row r="201" spans="1:19" s="25" customFormat="1" ht="12.95" customHeight="1" x14ac:dyDescent="0.3">
      <c r="A201" s="335"/>
      <c r="B201" s="343"/>
      <c r="C201" s="335"/>
      <c r="D201" s="203"/>
      <c r="E201" s="312"/>
      <c r="F201" s="174" t="s">
        <v>169</v>
      </c>
      <c r="G201" s="22"/>
      <c r="H201" s="36"/>
      <c r="I201" s="165"/>
      <c r="J201" s="37"/>
      <c r="K201" s="39"/>
      <c r="L201" s="38"/>
      <c r="M201" s="39"/>
      <c r="N201" s="105">
        <v>21000000</v>
      </c>
      <c r="O201" s="138"/>
      <c r="P201" s="138"/>
    </row>
    <row r="202" spans="1:19" s="25" customFormat="1" ht="12.95" customHeight="1" x14ac:dyDescent="0.3">
      <c r="A202" s="335"/>
      <c r="B202" s="343"/>
      <c r="C202" s="335"/>
      <c r="D202" s="203"/>
      <c r="E202" s="312"/>
      <c r="F202" s="174" t="s">
        <v>170</v>
      </c>
      <c r="G202" s="22"/>
      <c r="H202" s="36"/>
      <c r="I202" s="165"/>
      <c r="J202" s="37"/>
      <c r="K202" s="39"/>
      <c r="L202" s="38"/>
      <c r="M202" s="39"/>
      <c r="N202" s="105">
        <v>231150000</v>
      </c>
      <c r="O202" s="138"/>
      <c r="P202" s="138"/>
    </row>
    <row r="203" spans="1:19" s="25" customFormat="1" ht="12.75" customHeight="1" x14ac:dyDescent="0.3">
      <c r="A203" s="335"/>
      <c r="B203" s="343"/>
      <c r="C203" s="297"/>
      <c r="D203" s="204"/>
      <c r="E203" s="313"/>
      <c r="F203" s="70"/>
      <c r="G203" s="69"/>
      <c r="H203" s="40"/>
      <c r="I203" s="41"/>
      <c r="J203" s="45"/>
      <c r="K203" s="45"/>
      <c r="L203" s="44" t="s">
        <v>50</v>
      </c>
      <c r="M203" s="43"/>
      <c r="N203" s="169">
        <f>SUM(N198:N202)</f>
        <v>817130000</v>
      </c>
      <c r="O203" s="138"/>
      <c r="P203" s="138"/>
    </row>
    <row r="204" spans="1:19" s="25" customFormat="1" ht="12.95" customHeight="1" x14ac:dyDescent="0.3">
      <c r="A204" s="335"/>
      <c r="B204" s="343"/>
      <c r="C204" s="296" t="s">
        <v>8</v>
      </c>
      <c r="D204" s="219"/>
      <c r="E204" s="300">
        <f>N217+N218</f>
        <v>301501960</v>
      </c>
      <c r="F204" s="22" t="s">
        <v>161</v>
      </c>
      <c r="G204" s="19"/>
      <c r="H204" s="46"/>
      <c r="I204" s="53"/>
      <c r="J204" s="20"/>
      <c r="K204" s="20"/>
      <c r="L204" s="52"/>
      <c r="M204" s="47"/>
      <c r="N204" s="205">
        <f>N209</f>
        <v>49000000</v>
      </c>
      <c r="O204" s="138"/>
      <c r="P204" s="138"/>
    </row>
    <row r="205" spans="1:19" s="25" customFormat="1" ht="12.75" customHeight="1" x14ac:dyDescent="0.3">
      <c r="A205" s="335"/>
      <c r="B205" s="343"/>
      <c r="C205" s="335"/>
      <c r="D205" s="225"/>
      <c r="E205" s="312"/>
      <c r="F205" s="35"/>
      <c r="G205" s="22"/>
      <c r="H205" s="36"/>
      <c r="I205" s="165"/>
      <c r="J205" s="24"/>
      <c r="K205" s="24"/>
      <c r="L205" s="38"/>
      <c r="M205" s="39"/>
      <c r="N205" s="206">
        <f>N206+N207+N208+N210</f>
        <v>170547300</v>
      </c>
      <c r="O205" s="138"/>
      <c r="P205" s="138"/>
    </row>
    <row r="206" spans="1:19" s="25" customFormat="1" ht="12.95" customHeight="1" x14ac:dyDescent="0.3">
      <c r="A206" s="335"/>
      <c r="B206" s="343"/>
      <c r="C206" s="335"/>
      <c r="D206" s="225"/>
      <c r="E206" s="312"/>
      <c r="F206" s="207" t="s">
        <v>157</v>
      </c>
      <c r="G206" s="22"/>
      <c r="H206" s="36"/>
      <c r="I206" s="165"/>
      <c r="J206" s="24"/>
      <c r="K206" s="24"/>
      <c r="L206" s="38"/>
      <c r="M206" s="39"/>
      <c r="N206" s="105">
        <v>38822500</v>
      </c>
      <c r="O206" s="138"/>
      <c r="P206" s="138"/>
    </row>
    <row r="207" spans="1:19" s="25" customFormat="1" ht="12.95" customHeight="1" x14ac:dyDescent="0.3">
      <c r="A207" s="335"/>
      <c r="B207" s="343"/>
      <c r="C207" s="335"/>
      <c r="D207" s="225"/>
      <c r="E207" s="312"/>
      <c r="F207" s="207" t="s">
        <v>158</v>
      </c>
      <c r="G207" s="22"/>
      <c r="H207" s="36"/>
      <c r="I207" s="165"/>
      <c r="J207" s="24"/>
      <c r="K207" s="24"/>
      <c r="L207" s="38"/>
      <c r="M207" s="39"/>
      <c r="N207" s="105">
        <v>44726000</v>
      </c>
      <c r="O207" s="138"/>
      <c r="P207" s="138"/>
    </row>
    <row r="208" spans="1:19" s="25" customFormat="1" ht="12.95" customHeight="1" x14ac:dyDescent="0.3">
      <c r="A208" s="335"/>
      <c r="B208" s="343"/>
      <c r="C208" s="335"/>
      <c r="D208" s="225"/>
      <c r="E208" s="312"/>
      <c r="F208" s="207" t="s">
        <v>162</v>
      </c>
      <c r="G208" s="22"/>
      <c r="H208" s="36"/>
      <c r="I208" s="165"/>
      <c r="J208" s="24"/>
      <c r="K208" s="24"/>
      <c r="L208" s="38"/>
      <c r="M208" s="39"/>
      <c r="N208" s="105">
        <v>19750000</v>
      </c>
      <c r="O208" s="138"/>
      <c r="P208" s="138"/>
    </row>
    <row r="209" spans="1:16" s="25" customFormat="1" ht="12.95" customHeight="1" x14ac:dyDescent="0.3">
      <c r="A209" s="335"/>
      <c r="B209" s="343"/>
      <c r="C209" s="335"/>
      <c r="D209" s="225"/>
      <c r="E209" s="312"/>
      <c r="F209" s="207" t="s">
        <v>160</v>
      </c>
      <c r="G209" s="22"/>
      <c r="H209" s="36"/>
      <c r="I209" s="165"/>
      <c r="J209" s="24"/>
      <c r="K209" s="24"/>
      <c r="L209" s="38"/>
      <c r="M209" s="39"/>
      <c r="N209" s="105">
        <v>49000000</v>
      </c>
      <c r="O209" s="138"/>
      <c r="P209" s="138"/>
    </row>
    <row r="210" spans="1:16" s="25" customFormat="1" ht="12.95" customHeight="1" x14ac:dyDescent="0.3">
      <c r="A210" s="335"/>
      <c r="B210" s="343"/>
      <c r="C210" s="335"/>
      <c r="D210" s="225"/>
      <c r="E210" s="312"/>
      <c r="F210" s="207" t="s">
        <v>156</v>
      </c>
      <c r="G210" s="22"/>
      <c r="H210" s="36"/>
      <c r="I210" s="165"/>
      <c r="J210" s="24"/>
      <c r="K210" s="24"/>
      <c r="L210" s="38"/>
      <c r="M210" s="39"/>
      <c r="N210" s="105">
        <v>67248800</v>
      </c>
      <c r="O210" s="138"/>
      <c r="P210" s="138"/>
    </row>
    <row r="211" spans="1:16" s="25" customFormat="1" ht="12.95" customHeight="1" x14ac:dyDescent="0.3">
      <c r="A211" s="335"/>
      <c r="B211" s="343"/>
      <c r="C211" s="335"/>
      <c r="D211" s="225"/>
      <c r="E211" s="312"/>
      <c r="F211" s="22" t="s">
        <v>163</v>
      </c>
      <c r="G211" s="22"/>
      <c r="H211" s="36"/>
      <c r="I211" s="165"/>
      <c r="J211" s="24"/>
      <c r="K211" s="24"/>
      <c r="L211" s="38"/>
      <c r="M211" s="39"/>
      <c r="N211" s="206">
        <f>N213+N215</f>
        <v>46274000</v>
      </c>
      <c r="O211" s="138"/>
      <c r="P211" s="138"/>
    </row>
    <row r="212" spans="1:16" s="25" customFormat="1" ht="12.95" customHeight="1" x14ac:dyDescent="0.3">
      <c r="A212" s="335"/>
      <c r="B212" s="343"/>
      <c r="C212" s="335"/>
      <c r="D212" s="225"/>
      <c r="E212" s="312"/>
      <c r="F212" s="35"/>
      <c r="G212" s="22"/>
      <c r="H212" s="36"/>
      <c r="I212" s="165"/>
      <c r="J212" s="24"/>
      <c r="K212" s="24"/>
      <c r="L212" s="38"/>
      <c r="M212" s="39"/>
      <c r="N212" s="206">
        <f>N214+N216</f>
        <v>35680660</v>
      </c>
      <c r="O212" s="138"/>
      <c r="P212" s="138"/>
    </row>
    <row r="213" spans="1:16" s="25" customFormat="1" ht="12.95" customHeight="1" x14ac:dyDescent="0.3">
      <c r="A213" s="335"/>
      <c r="B213" s="343"/>
      <c r="C213" s="335"/>
      <c r="D213" s="225"/>
      <c r="E213" s="312"/>
      <c r="F213" s="207" t="s">
        <v>164</v>
      </c>
      <c r="G213" s="22"/>
      <c r="H213" s="36"/>
      <c r="I213" s="165"/>
      <c r="J213" s="24"/>
      <c r="K213" s="24"/>
      <c r="L213" s="38"/>
      <c r="M213" s="39"/>
      <c r="N213" s="105">
        <v>7552000</v>
      </c>
      <c r="O213" s="138"/>
      <c r="P213" s="138"/>
    </row>
    <row r="214" spans="1:16" s="25" customFormat="1" ht="12.95" customHeight="1" x14ac:dyDescent="0.3">
      <c r="A214" s="335"/>
      <c r="B214" s="343"/>
      <c r="C214" s="335"/>
      <c r="D214" s="225"/>
      <c r="E214" s="312"/>
      <c r="F214" s="207" t="s">
        <v>158</v>
      </c>
      <c r="G214" s="22"/>
      <c r="H214" s="36"/>
      <c r="I214" s="165"/>
      <c r="J214" s="24"/>
      <c r="K214" s="24"/>
      <c r="L214" s="38"/>
      <c r="M214" s="39"/>
      <c r="N214" s="105">
        <v>28400660</v>
      </c>
      <c r="O214" s="138"/>
      <c r="P214" s="138"/>
    </row>
    <row r="215" spans="1:16" s="25" customFormat="1" ht="12.95" customHeight="1" x14ac:dyDescent="0.3">
      <c r="A215" s="335"/>
      <c r="B215" s="343"/>
      <c r="C215" s="335"/>
      <c r="D215" s="225"/>
      <c r="E215" s="312"/>
      <c r="F215" s="207" t="s">
        <v>160</v>
      </c>
      <c r="G215" s="22"/>
      <c r="H215" s="36"/>
      <c r="I215" s="165"/>
      <c r="J215" s="24"/>
      <c r="K215" s="24"/>
      <c r="L215" s="38"/>
      <c r="M215" s="39"/>
      <c r="N215" s="105">
        <v>38722000</v>
      </c>
      <c r="O215" s="138"/>
      <c r="P215" s="138"/>
    </row>
    <row r="216" spans="1:16" s="25" customFormat="1" ht="12.95" customHeight="1" x14ac:dyDescent="0.3">
      <c r="A216" s="335"/>
      <c r="B216" s="343"/>
      <c r="C216" s="335"/>
      <c r="D216" s="225"/>
      <c r="E216" s="312"/>
      <c r="F216" s="207" t="s">
        <v>156</v>
      </c>
      <c r="G216" s="22"/>
      <c r="H216" s="36"/>
      <c r="I216" s="165"/>
      <c r="J216" s="24"/>
      <c r="K216" s="24"/>
      <c r="L216" s="38"/>
      <c r="M216" s="39"/>
      <c r="N216" s="105">
        <v>7280000</v>
      </c>
      <c r="O216" s="138"/>
      <c r="P216" s="138"/>
    </row>
    <row r="217" spans="1:16" s="25" customFormat="1" ht="12.95" customHeight="1" x14ac:dyDescent="0.3">
      <c r="A217" s="335"/>
      <c r="B217" s="343"/>
      <c r="C217" s="335"/>
      <c r="D217" s="225"/>
      <c r="E217" s="312"/>
      <c r="F217" s="21"/>
      <c r="G217" s="22"/>
      <c r="H217" s="36"/>
      <c r="I217" s="165"/>
      <c r="J217" s="24"/>
      <c r="K217" s="24"/>
      <c r="L217" s="24" t="s">
        <v>136</v>
      </c>
      <c r="M217" s="39"/>
      <c r="N217" s="105">
        <f>N204+N211</f>
        <v>95274000</v>
      </c>
      <c r="O217" s="138"/>
      <c r="P217" s="138"/>
    </row>
    <row r="218" spans="1:16" s="25" customFormat="1" ht="12.95" customHeight="1" x14ac:dyDescent="0.3">
      <c r="A218" s="335"/>
      <c r="B218" s="343"/>
      <c r="C218" s="297"/>
      <c r="D218" s="220"/>
      <c r="E218" s="313"/>
      <c r="F218" s="70"/>
      <c r="G218" s="69"/>
      <c r="H218" s="40"/>
      <c r="I218" s="41"/>
      <c r="J218" s="45"/>
      <c r="K218" s="45"/>
      <c r="L218" s="45" t="s">
        <v>132</v>
      </c>
      <c r="M218" s="43"/>
      <c r="N218" s="169">
        <f>N205+N212</f>
        <v>206227960</v>
      </c>
      <c r="O218" s="138"/>
      <c r="P218" s="138"/>
    </row>
    <row r="219" spans="1:16" s="25" customFormat="1" ht="12.75" customHeight="1" x14ac:dyDescent="0.3">
      <c r="A219" s="335"/>
      <c r="B219" s="343"/>
      <c r="C219" s="224" t="s">
        <v>208</v>
      </c>
      <c r="D219" s="220"/>
      <c r="E219" s="210">
        <f>N219</f>
        <v>30000000</v>
      </c>
      <c r="F219" s="69"/>
      <c r="G219" s="69"/>
      <c r="H219" s="40"/>
      <c r="I219" s="41"/>
      <c r="J219" s="45"/>
      <c r="K219" s="45"/>
      <c r="L219" s="44" t="s">
        <v>50</v>
      </c>
      <c r="M219" s="43"/>
      <c r="N219" s="169">
        <v>30000000</v>
      </c>
      <c r="O219" s="138"/>
      <c r="P219" s="138"/>
    </row>
    <row r="220" spans="1:16" s="25" customFormat="1" ht="12.95" customHeight="1" x14ac:dyDescent="0.3">
      <c r="A220" s="335"/>
      <c r="B220" s="343"/>
      <c r="C220" s="246" t="s">
        <v>210</v>
      </c>
      <c r="D220" s="247"/>
      <c r="E220" s="68">
        <f>N220</f>
        <v>150000000</v>
      </c>
      <c r="F220" s="69"/>
      <c r="G220" s="69"/>
      <c r="H220" s="40"/>
      <c r="I220" s="41"/>
      <c r="J220" s="45"/>
      <c r="K220" s="45"/>
      <c r="L220" s="44" t="s">
        <v>50</v>
      </c>
      <c r="M220" s="43"/>
      <c r="N220" s="169">
        <v>150000000</v>
      </c>
      <c r="O220" s="138"/>
      <c r="P220" s="138"/>
    </row>
    <row r="221" spans="1:16" s="25" customFormat="1" ht="12.95" customHeight="1" x14ac:dyDescent="0.3">
      <c r="A221" s="335"/>
      <c r="B221" s="343"/>
      <c r="C221" s="253" t="s">
        <v>9</v>
      </c>
      <c r="D221" s="224"/>
      <c r="E221" s="68">
        <f>N221</f>
        <v>11000000</v>
      </c>
      <c r="F221" s="21" t="s">
        <v>15</v>
      </c>
      <c r="G221" s="22"/>
      <c r="H221" s="36">
        <v>5500000</v>
      </c>
      <c r="I221" s="165"/>
      <c r="J221" s="37"/>
      <c r="K221" s="165" t="s">
        <v>2</v>
      </c>
      <c r="L221" s="50">
        <v>2</v>
      </c>
      <c r="M221" s="39" t="s">
        <v>49</v>
      </c>
      <c r="N221" s="169">
        <f>H221*L221</f>
        <v>11000000</v>
      </c>
      <c r="O221" s="138"/>
      <c r="P221" s="138"/>
    </row>
    <row r="222" spans="1:16" s="25" customFormat="1" ht="12.95" customHeight="1" x14ac:dyDescent="0.3">
      <c r="A222" s="335"/>
      <c r="B222" s="343"/>
      <c r="C222" s="254" t="s">
        <v>10</v>
      </c>
      <c r="D222" s="221"/>
      <c r="E222" s="68">
        <f t="shared" ref="E222:E223" si="22">N222</f>
        <v>1000000</v>
      </c>
      <c r="F222" s="18" t="s">
        <v>137</v>
      </c>
      <c r="G222" s="67"/>
      <c r="H222" s="32"/>
      <c r="I222" s="33"/>
      <c r="J222" s="216"/>
      <c r="K222" s="216"/>
      <c r="L222" s="57"/>
      <c r="M222" s="58"/>
      <c r="N222" s="169">
        <v>1000000</v>
      </c>
      <c r="O222" s="138"/>
      <c r="P222" s="138"/>
    </row>
    <row r="223" spans="1:16" s="25" customFormat="1" ht="12.95" customHeight="1" x14ac:dyDescent="0.3">
      <c r="A223" s="335"/>
      <c r="B223" s="343"/>
      <c r="C223" s="252" t="s">
        <v>11</v>
      </c>
      <c r="D223" s="219"/>
      <c r="E223" s="68">
        <f t="shared" si="22"/>
        <v>1000000</v>
      </c>
      <c r="F223" s="66" t="s">
        <v>138</v>
      </c>
      <c r="G223" s="67"/>
      <c r="H223" s="32"/>
      <c r="I223" s="33"/>
      <c r="J223" s="216"/>
      <c r="K223" s="216"/>
      <c r="L223" s="57"/>
      <c r="M223" s="58"/>
      <c r="N223" s="104">
        <v>1000000</v>
      </c>
      <c r="O223" s="138"/>
      <c r="P223" s="138"/>
    </row>
    <row r="224" spans="1:16" s="25" customFormat="1" ht="12.95" customHeight="1" x14ac:dyDescent="0.3">
      <c r="A224" s="335"/>
      <c r="B224" s="343"/>
      <c r="C224" s="252" t="s">
        <v>1</v>
      </c>
      <c r="D224" s="219"/>
      <c r="E224" s="300">
        <f>N226</f>
        <v>78210100</v>
      </c>
      <c r="F224" s="202" t="s">
        <v>152</v>
      </c>
      <c r="G224" s="19"/>
      <c r="H224" s="46"/>
      <c r="I224" s="53"/>
      <c r="J224" s="20"/>
      <c r="K224" s="20"/>
      <c r="L224" s="52"/>
      <c r="M224" s="47"/>
      <c r="N224" s="105">
        <v>76710100</v>
      </c>
      <c r="O224" s="138"/>
      <c r="P224" s="138"/>
    </row>
    <row r="225" spans="1:16" s="25" customFormat="1" ht="12.95" customHeight="1" x14ac:dyDescent="0.3">
      <c r="A225" s="335"/>
      <c r="B225" s="343"/>
      <c r="C225" s="258"/>
      <c r="D225" s="225"/>
      <c r="E225" s="312"/>
      <c r="F225" s="174" t="s">
        <v>198</v>
      </c>
      <c r="G225" s="22"/>
      <c r="H225" s="36"/>
      <c r="I225" s="165"/>
      <c r="J225" s="24"/>
      <c r="K225" s="24"/>
      <c r="L225" s="38"/>
      <c r="M225" s="39"/>
      <c r="N225" s="105">
        <v>1500000</v>
      </c>
      <c r="O225" s="138"/>
      <c r="P225" s="138"/>
    </row>
    <row r="226" spans="1:16" s="25" customFormat="1" ht="12.95" customHeight="1" x14ac:dyDescent="0.3">
      <c r="A226" s="335"/>
      <c r="B226" s="343"/>
      <c r="C226" s="253"/>
      <c r="D226" s="220"/>
      <c r="E226" s="313"/>
      <c r="F226" s="70"/>
      <c r="G226" s="69"/>
      <c r="H226" s="40"/>
      <c r="I226" s="41"/>
      <c r="J226" s="45"/>
      <c r="K226" s="45"/>
      <c r="L226" s="44"/>
      <c r="M226" s="43"/>
      <c r="N226" s="169">
        <f>SUM(N224:N225)</f>
        <v>78210100</v>
      </c>
      <c r="O226" s="138"/>
      <c r="P226" s="138"/>
    </row>
    <row r="227" spans="1:16" s="25" customFormat="1" ht="12.75" customHeight="1" x14ac:dyDescent="0.3">
      <c r="A227" s="335"/>
      <c r="B227" s="343"/>
      <c r="C227" s="222" t="s">
        <v>211</v>
      </c>
      <c r="D227" s="219"/>
      <c r="E227" s="229">
        <f t="shared" ref="E227" si="23">N227</f>
        <v>40000000</v>
      </c>
      <c r="F227" s="66" t="s">
        <v>214</v>
      </c>
      <c r="G227" s="69"/>
      <c r="H227" s="40"/>
      <c r="I227" s="41"/>
      <c r="J227" s="45"/>
      <c r="K227" s="45"/>
      <c r="L227" s="44"/>
      <c r="M227" s="43"/>
      <c r="N227" s="169">
        <v>40000000</v>
      </c>
      <c r="O227" s="138"/>
      <c r="P227" s="138"/>
    </row>
    <row r="228" spans="1:16" s="25" customFormat="1" ht="12.75" customHeight="1" x14ac:dyDescent="0.3">
      <c r="A228" s="335"/>
      <c r="B228" s="343"/>
      <c r="C228" s="264" t="s">
        <v>220</v>
      </c>
      <c r="D228" s="264"/>
      <c r="E228" s="229">
        <f>N228</f>
        <v>1609782950</v>
      </c>
      <c r="F228" s="18" t="s">
        <v>251</v>
      </c>
      <c r="G228" s="67"/>
      <c r="H228" s="32"/>
      <c r="I228" s="33"/>
      <c r="J228" s="269"/>
      <c r="K228" s="269"/>
      <c r="L228" s="57"/>
      <c r="M228" s="58"/>
      <c r="N228" s="104">
        <v>1609782950</v>
      </c>
      <c r="O228" s="138"/>
      <c r="P228" s="138"/>
    </row>
    <row r="229" spans="1:16" s="25" customFormat="1" ht="12.75" customHeight="1" x14ac:dyDescent="0.3">
      <c r="A229" s="335"/>
      <c r="B229" s="343"/>
      <c r="C229" s="264" t="s">
        <v>297</v>
      </c>
      <c r="D229" s="264"/>
      <c r="E229" s="229">
        <f>N229</f>
        <v>337000000</v>
      </c>
      <c r="F229" s="18" t="s">
        <v>298</v>
      </c>
      <c r="G229" s="19"/>
      <c r="H229" s="46"/>
      <c r="I229" s="53"/>
      <c r="J229" s="20"/>
      <c r="K229" s="20"/>
      <c r="L229" s="38"/>
      <c r="M229" s="47"/>
      <c r="N229" s="199">
        <v>337000000</v>
      </c>
      <c r="O229" s="138"/>
      <c r="P229" s="138"/>
    </row>
    <row r="230" spans="1:16" s="25" customFormat="1" ht="12.75" customHeight="1" x14ac:dyDescent="0.3">
      <c r="A230" s="335"/>
      <c r="B230" s="343"/>
      <c r="C230" s="264" t="s">
        <v>278</v>
      </c>
      <c r="D230" s="264"/>
      <c r="E230" s="229">
        <f>N230</f>
        <v>158200280</v>
      </c>
      <c r="F230" s="18" t="s">
        <v>279</v>
      </c>
      <c r="G230" s="19"/>
      <c r="H230" s="46"/>
      <c r="I230" s="53"/>
      <c r="J230" s="20"/>
      <c r="K230" s="20"/>
      <c r="L230" s="261"/>
      <c r="M230" s="47"/>
      <c r="N230" s="199">
        <v>158200280</v>
      </c>
      <c r="O230" s="138"/>
      <c r="P230" s="138"/>
    </row>
    <row r="231" spans="1:16" s="25" customFormat="1" ht="12.95" customHeight="1" x14ac:dyDescent="0.3">
      <c r="A231" s="335"/>
      <c r="B231" s="343"/>
      <c r="C231" s="264" t="s">
        <v>221</v>
      </c>
      <c r="D231" s="264"/>
      <c r="E231" s="300">
        <f>N233</f>
        <v>20713950</v>
      </c>
      <c r="F231" s="266" t="s">
        <v>215</v>
      </c>
      <c r="G231" s="19"/>
      <c r="H231" s="46"/>
      <c r="I231" s="53"/>
      <c r="J231" s="20"/>
      <c r="K231" s="20"/>
      <c r="L231" s="20" t="s">
        <v>136</v>
      </c>
      <c r="M231" s="47"/>
      <c r="N231" s="199">
        <v>20477970</v>
      </c>
      <c r="O231" s="138"/>
      <c r="P231" s="138"/>
    </row>
    <row r="232" spans="1:16" s="25" customFormat="1" ht="12.95" customHeight="1" x14ac:dyDescent="0.3">
      <c r="A232" s="335"/>
      <c r="B232" s="343"/>
      <c r="C232" s="267"/>
      <c r="D232" s="270"/>
      <c r="E232" s="312"/>
      <c r="F232" s="200"/>
      <c r="G232" s="22"/>
      <c r="H232" s="36"/>
      <c r="I232" s="165"/>
      <c r="J232" s="24"/>
      <c r="K232" s="24"/>
      <c r="L232" s="24" t="s">
        <v>132</v>
      </c>
      <c r="M232" s="39"/>
      <c r="N232" s="105">
        <v>235980</v>
      </c>
      <c r="O232" s="138"/>
      <c r="P232" s="138"/>
    </row>
    <row r="233" spans="1:16" s="25" customFormat="1" ht="12.95" customHeight="1" x14ac:dyDescent="0.3">
      <c r="A233" s="335"/>
      <c r="B233" s="343"/>
      <c r="C233" s="268"/>
      <c r="D233" s="265"/>
      <c r="E233" s="313"/>
      <c r="F233" s="200"/>
      <c r="G233" s="22"/>
      <c r="H233" s="36"/>
      <c r="I233" s="165"/>
      <c r="J233" s="24"/>
      <c r="K233" s="24"/>
      <c r="L233" s="38"/>
      <c r="M233" s="39"/>
      <c r="N233" s="169">
        <f>SUM(N231:N232)</f>
        <v>20713950</v>
      </c>
      <c r="O233" s="138"/>
      <c r="P233" s="138"/>
    </row>
    <row r="234" spans="1:16" s="25" customFormat="1" ht="12.75" customHeight="1" x14ac:dyDescent="0.3">
      <c r="A234" s="335"/>
      <c r="B234" s="343"/>
      <c r="C234" s="257" t="s">
        <v>234</v>
      </c>
      <c r="D234" s="254"/>
      <c r="E234" s="68">
        <f t="shared" ref="E234:E239" si="24">N234</f>
        <v>33780000</v>
      </c>
      <c r="F234" s="67"/>
      <c r="G234" s="67"/>
      <c r="H234" s="32"/>
      <c r="I234" s="33"/>
      <c r="J234" s="216"/>
      <c r="K234" s="216"/>
      <c r="L234" s="57"/>
      <c r="M234" s="58"/>
      <c r="N234" s="169">
        <v>33780000</v>
      </c>
      <c r="O234" s="138"/>
      <c r="P234" s="138"/>
    </row>
    <row r="235" spans="1:16" s="25" customFormat="1" ht="12.95" customHeight="1" x14ac:dyDescent="0.3">
      <c r="A235" s="335"/>
      <c r="B235" s="343"/>
      <c r="C235" s="255" t="s">
        <v>240</v>
      </c>
      <c r="D235" s="220"/>
      <c r="E235" s="215">
        <f t="shared" si="24"/>
        <v>9600000</v>
      </c>
      <c r="F235" s="66" t="s">
        <v>275</v>
      </c>
      <c r="G235" s="22"/>
      <c r="H235" s="36">
        <v>2400000</v>
      </c>
      <c r="I235" s="165"/>
      <c r="J235" s="37"/>
      <c r="K235" s="165" t="s">
        <v>2</v>
      </c>
      <c r="L235" s="50">
        <v>4</v>
      </c>
      <c r="M235" s="39" t="s">
        <v>49</v>
      </c>
      <c r="N235" s="169">
        <f>H235*L235</f>
        <v>9600000</v>
      </c>
      <c r="O235" s="138"/>
      <c r="P235" s="138"/>
    </row>
    <row r="236" spans="1:16" s="25" customFormat="1" ht="12.75" customHeight="1" x14ac:dyDescent="0.3">
      <c r="A236" s="335"/>
      <c r="B236" s="343"/>
      <c r="C236" s="257" t="s">
        <v>277</v>
      </c>
      <c r="D236" s="221"/>
      <c r="E236" s="68">
        <f t="shared" si="24"/>
        <v>8740000</v>
      </c>
      <c r="F236" s="66" t="s">
        <v>276</v>
      </c>
      <c r="G236" s="67"/>
      <c r="H236" s="32"/>
      <c r="I236" s="33"/>
      <c r="J236" s="216"/>
      <c r="K236" s="216"/>
      <c r="L236" s="57"/>
      <c r="M236" s="58"/>
      <c r="N236" s="169">
        <v>8740000</v>
      </c>
      <c r="O236" s="138"/>
      <c r="P236" s="138"/>
    </row>
    <row r="237" spans="1:16" s="25" customFormat="1" ht="12.75" customHeight="1" x14ac:dyDescent="0.3">
      <c r="A237" s="335"/>
      <c r="B237" s="343"/>
      <c r="C237" s="262" t="s">
        <v>281</v>
      </c>
      <c r="D237" s="249"/>
      <c r="E237" s="68">
        <f t="shared" si="24"/>
        <v>13753424</v>
      </c>
      <c r="F237" s="66" t="s">
        <v>282</v>
      </c>
      <c r="G237" s="67"/>
      <c r="H237" s="32"/>
      <c r="I237" s="33"/>
      <c r="J237" s="250"/>
      <c r="K237" s="250"/>
      <c r="L237" s="57" t="s">
        <v>283</v>
      </c>
      <c r="M237" s="58"/>
      <c r="N237" s="169">
        <v>13753424</v>
      </c>
      <c r="O237" s="138"/>
      <c r="P237" s="138"/>
    </row>
    <row r="238" spans="1:16" s="25" customFormat="1" ht="12.75" customHeight="1" x14ac:dyDescent="0.3">
      <c r="A238" s="335"/>
      <c r="B238" s="343"/>
      <c r="C238" s="263" t="s">
        <v>299</v>
      </c>
      <c r="D238" s="254"/>
      <c r="E238" s="68">
        <f t="shared" si="24"/>
        <v>54480000</v>
      </c>
      <c r="F238" s="66" t="s">
        <v>300</v>
      </c>
      <c r="G238" s="67"/>
      <c r="H238" s="32"/>
      <c r="I238" s="33"/>
      <c r="J238" s="256"/>
      <c r="K238" s="256"/>
      <c r="L238" s="57"/>
      <c r="M238" s="58"/>
      <c r="N238" s="169">
        <v>54480000</v>
      </c>
      <c r="O238" s="138"/>
      <c r="P238" s="138"/>
    </row>
    <row r="239" spans="1:16" s="25" customFormat="1" ht="12.75" customHeight="1" x14ac:dyDescent="0.3">
      <c r="A239" s="297"/>
      <c r="B239" s="344"/>
      <c r="C239" s="257" t="s">
        <v>12</v>
      </c>
      <c r="D239" s="221"/>
      <c r="E239" s="68">
        <f t="shared" si="24"/>
        <v>150000000</v>
      </c>
      <c r="F239" s="67"/>
      <c r="G239" s="67"/>
      <c r="H239" s="32"/>
      <c r="I239" s="33"/>
      <c r="J239" s="216"/>
      <c r="K239" s="216"/>
      <c r="L239" s="57"/>
      <c r="M239" s="58"/>
      <c r="N239" s="169">
        <v>150000000</v>
      </c>
      <c r="O239" s="138"/>
      <c r="P239" s="138"/>
    </row>
    <row r="240" spans="1:16" s="25" customFormat="1" ht="12.95" customHeight="1" x14ac:dyDescent="0.3">
      <c r="A240" s="296" t="s">
        <v>136</v>
      </c>
      <c r="B240" s="342" t="s">
        <v>136</v>
      </c>
      <c r="C240" s="342" t="s">
        <v>136</v>
      </c>
      <c r="D240" s="343"/>
      <c r="E240" s="312">
        <f>N246</f>
        <v>287966000</v>
      </c>
      <c r="F240" s="22" t="s">
        <v>139</v>
      </c>
      <c r="G240" s="22"/>
      <c r="H240" s="36">
        <v>3000000</v>
      </c>
      <c r="I240" s="165"/>
      <c r="J240" s="37"/>
      <c r="K240" s="165" t="s">
        <v>2</v>
      </c>
      <c r="L240" s="214">
        <v>17</v>
      </c>
      <c r="M240" s="39" t="s">
        <v>49</v>
      </c>
      <c r="N240" s="105">
        <v>51000000</v>
      </c>
      <c r="O240" s="138"/>
      <c r="P240" s="138"/>
    </row>
    <row r="241" spans="1:16" s="25" customFormat="1" ht="12.75" customHeight="1" x14ac:dyDescent="0.3">
      <c r="A241" s="335"/>
      <c r="B241" s="343"/>
      <c r="C241" s="343"/>
      <c r="D241" s="343"/>
      <c r="E241" s="312"/>
      <c r="F241" s="22" t="s">
        <v>140</v>
      </c>
      <c r="G241" s="22"/>
      <c r="H241" s="36">
        <v>1000000</v>
      </c>
      <c r="I241" s="165"/>
      <c r="J241" s="37"/>
      <c r="K241" s="165" t="s">
        <v>2</v>
      </c>
      <c r="L241" s="214">
        <v>17</v>
      </c>
      <c r="M241" s="39" t="s">
        <v>49</v>
      </c>
      <c r="N241" s="105">
        <v>17000000</v>
      </c>
      <c r="O241" s="138"/>
      <c r="P241" s="138"/>
    </row>
    <row r="242" spans="1:16" s="25" customFormat="1" ht="12.75" customHeight="1" x14ac:dyDescent="0.3">
      <c r="A242" s="335"/>
      <c r="B242" s="343"/>
      <c r="C242" s="343"/>
      <c r="D242" s="343"/>
      <c r="E242" s="312"/>
      <c r="F242" s="22" t="s">
        <v>284</v>
      </c>
      <c r="G242" s="22"/>
      <c r="H242" s="36"/>
      <c r="I242" s="165"/>
      <c r="J242" s="37"/>
      <c r="K242" s="39"/>
      <c r="L242" s="214"/>
      <c r="M242" s="39"/>
      <c r="N242" s="105">
        <v>50000000</v>
      </c>
      <c r="O242" s="138"/>
      <c r="P242" s="138"/>
    </row>
    <row r="243" spans="1:16" s="25" customFormat="1" ht="12.95" customHeight="1" x14ac:dyDescent="0.3">
      <c r="A243" s="335"/>
      <c r="B243" s="343"/>
      <c r="C243" s="343"/>
      <c r="D243" s="343"/>
      <c r="E243" s="312"/>
      <c r="F243" s="22" t="s">
        <v>222</v>
      </c>
      <c r="G243" s="22"/>
      <c r="H243" s="36"/>
      <c r="I243" s="165"/>
      <c r="J243" s="37"/>
      <c r="K243" s="39"/>
      <c r="L243" s="214"/>
      <c r="M243" s="39"/>
      <c r="N243" s="105">
        <v>10000000</v>
      </c>
      <c r="O243" s="138"/>
      <c r="P243" s="138"/>
    </row>
    <row r="244" spans="1:16" s="25" customFormat="1" ht="12.95" customHeight="1" x14ac:dyDescent="0.3">
      <c r="A244" s="335"/>
      <c r="B244" s="343"/>
      <c r="C244" s="343"/>
      <c r="D244" s="343"/>
      <c r="E244" s="312"/>
      <c r="F244" s="21" t="s">
        <v>301</v>
      </c>
      <c r="G244" s="22"/>
      <c r="H244" s="36"/>
      <c r="I244" s="165"/>
      <c r="J244" s="37"/>
      <c r="K244" s="39"/>
      <c r="L244" s="214"/>
      <c r="M244" s="39"/>
      <c r="N244" s="105">
        <v>154966000</v>
      </c>
      <c r="O244" s="138"/>
      <c r="P244" s="60"/>
    </row>
    <row r="245" spans="1:16" s="25" customFormat="1" ht="12.95" customHeight="1" x14ac:dyDescent="0.3">
      <c r="A245" s="335"/>
      <c r="B245" s="343"/>
      <c r="C245" s="343"/>
      <c r="D245" s="343"/>
      <c r="E245" s="312"/>
      <c r="F245" s="22" t="s">
        <v>212</v>
      </c>
      <c r="G245" s="22"/>
      <c r="H245" s="36"/>
      <c r="I245" s="165"/>
      <c r="J245" s="37"/>
      <c r="K245" s="39"/>
      <c r="L245" s="214"/>
      <c r="M245" s="39"/>
      <c r="N245" s="105">
        <v>5000000</v>
      </c>
      <c r="O245" s="138"/>
      <c r="P245" s="138"/>
    </row>
    <row r="246" spans="1:16" s="25" customFormat="1" ht="12.75" customHeight="1" x14ac:dyDescent="0.3">
      <c r="A246" s="297"/>
      <c r="B246" s="344"/>
      <c r="C246" s="344"/>
      <c r="D246" s="344"/>
      <c r="E246" s="313"/>
      <c r="F246" s="22"/>
      <c r="G246" s="22"/>
      <c r="H246" s="36"/>
      <c r="I246" s="165"/>
      <c r="J246" s="24"/>
      <c r="K246" s="24"/>
      <c r="L246" s="38" t="s">
        <v>50</v>
      </c>
      <c r="M246" s="39"/>
      <c r="N246" s="169">
        <f>SUM(N240:N245)</f>
        <v>287966000</v>
      </c>
      <c r="O246" s="138"/>
      <c r="P246" s="138"/>
    </row>
    <row r="247" spans="1:16" s="25" customFormat="1" ht="12.95" customHeight="1" x14ac:dyDescent="0.3">
      <c r="A247" s="303" t="s">
        <v>141</v>
      </c>
      <c r="B247" s="324" t="s">
        <v>141</v>
      </c>
      <c r="C247" s="303" t="s">
        <v>141</v>
      </c>
      <c r="D247" s="324"/>
      <c r="E247" s="328">
        <f>N252</f>
        <v>506466068</v>
      </c>
      <c r="F247" s="18" t="s">
        <v>142</v>
      </c>
      <c r="G247" s="19"/>
      <c r="H247" s="46"/>
      <c r="I247" s="53"/>
      <c r="J247" s="20"/>
      <c r="K247" s="20"/>
      <c r="L247" s="20"/>
      <c r="M247" s="19"/>
      <c r="N247" s="105">
        <v>299963971</v>
      </c>
      <c r="O247" s="138">
        <v>69171000</v>
      </c>
      <c r="P247" s="138">
        <v>47890000</v>
      </c>
    </row>
    <row r="248" spans="1:16" s="25" customFormat="1" ht="12.95" customHeight="1" x14ac:dyDescent="0.3">
      <c r="A248" s="303"/>
      <c r="B248" s="324"/>
      <c r="C248" s="303"/>
      <c r="D248" s="324"/>
      <c r="E248" s="317"/>
      <c r="F248" s="21" t="s">
        <v>143</v>
      </c>
      <c r="G248" s="22"/>
      <c r="H248" s="36"/>
      <c r="I248" s="165"/>
      <c r="J248" s="24"/>
      <c r="K248" s="24"/>
      <c r="L248" s="24"/>
      <c r="M248" s="22"/>
      <c r="N248" s="105">
        <v>119383598</v>
      </c>
      <c r="O248" s="138">
        <v>20180000</v>
      </c>
      <c r="P248" s="138">
        <v>19500000</v>
      </c>
    </row>
    <row r="249" spans="1:16" s="25" customFormat="1" ht="12.95" customHeight="1" x14ac:dyDescent="0.3">
      <c r="A249" s="303"/>
      <c r="B249" s="324"/>
      <c r="C249" s="303"/>
      <c r="D249" s="324"/>
      <c r="E249" s="317"/>
      <c r="F249" s="226" t="s">
        <v>144</v>
      </c>
      <c r="G249" s="22"/>
      <c r="H249" s="36"/>
      <c r="I249" s="165"/>
      <c r="J249" s="24"/>
      <c r="K249" s="24"/>
      <c r="L249" s="24"/>
      <c r="M249" s="22"/>
      <c r="N249" s="105">
        <v>80000000</v>
      </c>
      <c r="O249" s="138">
        <v>40000000</v>
      </c>
      <c r="P249" s="138">
        <v>40000000</v>
      </c>
    </row>
    <row r="250" spans="1:16" s="25" customFormat="1" ht="12.95" customHeight="1" x14ac:dyDescent="0.3">
      <c r="A250" s="303"/>
      <c r="B250" s="324"/>
      <c r="C250" s="303"/>
      <c r="D250" s="324"/>
      <c r="E250" s="317"/>
      <c r="F250" s="21" t="s">
        <v>145</v>
      </c>
      <c r="G250" s="22"/>
      <c r="H250" s="36"/>
      <c r="I250" s="165"/>
      <c r="J250" s="24"/>
      <c r="K250" s="24"/>
      <c r="L250" s="24"/>
      <c r="M250" s="22"/>
      <c r="N250" s="105">
        <v>6118499</v>
      </c>
      <c r="O250" s="138">
        <v>2000000</v>
      </c>
      <c r="P250" s="138">
        <v>1600000</v>
      </c>
    </row>
    <row r="251" spans="1:16" s="25" customFormat="1" ht="12.95" customHeight="1" x14ac:dyDescent="0.3">
      <c r="A251" s="303"/>
      <c r="B251" s="324"/>
      <c r="C251" s="303"/>
      <c r="D251" s="324"/>
      <c r="E251" s="317"/>
      <c r="F251" s="21" t="s">
        <v>146</v>
      </c>
      <c r="G251" s="22"/>
      <c r="H251" s="36"/>
      <c r="I251" s="165"/>
      <c r="J251" s="24"/>
      <c r="K251" s="24"/>
      <c r="L251" s="24"/>
      <c r="M251" s="22"/>
      <c r="N251" s="105">
        <v>1000000</v>
      </c>
      <c r="O251" s="138">
        <v>0</v>
      </c>
      <c r="P251" s="138">
        <v>0</v>
      </c>
    </row>
    <row r="252" spans="1:16" s="25" customFormat="1" ht="12.95" customHeight="1" x14ac:dyDescent="0.3">
      <c r="A252" s="303"/>
      <c r="B252" s="324"/>
      <c r="C252" s="303"/>
      <c r="D252" s="324"/>
      <c r="E252" s="317"/>
      <c r="F252" s="70"/>
      <c r="G252" s="69"/>
      <c r="H252" s="40"/>
      <c r="I252" s="41"/>
      <c r="J252" s="45"/>
      <c r="K252" s="45"/>
      <c r="L252" s="44" t="s">
        <v>50</v>
      </c>
      <c r="M252" s="43"/>
      <c r="N252" s="169">
        <f>SUM(N247:N251)</f>
        <v>506466068</v>
      </c>
      <c r="O252" s="138"/>
      <c r="P252" s="138"/>
    </row>
    <row r="253" spans="1:16" s="25" customFormat="1" ht="12.95" customHeight="1" x14ac:dyDescent="0.3">
      <c r="A253" s="303" t="s">
        <v>178</v>
      </c>
      <c r="B253" s="324" t="s">
        <v>178</v>
      </c>
      <c r="C253" s="324" t="s">
        <v>178</v>
      </c>
      <c r="D253" s="324"/>
      <c r="E253" s="328">
        <f>N254</f>
        <v>0</v>
      </c>
      <c r="F253" s="18"/>
      <c r="G253" s="19"/>
      <c r="H253" s="46"/>
      <c r="I253" s="53"/>
      <c r="J253" s="20"/>
      <c r="K253" s="20"/>
      <c r="L253" s="20"/>
      <c r="M253" s="19"/>
      <c r="N253" s="105"/>
      <c r="O253" s="138"/>
      <c r="P253" s="138"/>
    </row>
    <row r="254" spans="1:16" s="25" customFormat="1" ht="12.95" customHeight="1" x14ac:dyDescent="0.3">
      <c r="A254" s="303"/>
      <c r="B254" s="324"/>
      <c r="C254" s="324"/>
      <c r="D254" s="324"/>
      <c r="E254" s="317"/>
      <c r="F254" s="70"/>
      <c r="G254" s="69"/>
      <c r="H254" s="40"/>
      <c r="I254" s="41"/>
      <c r="J254" s="45"/>
      <c r="K254" s="45"/>
      <c r="L254" s="44" t="s">
        <v>50</v>
      </c>
      <c r="M254" s="43"/>
      <c r="N254" s="169">
        <f>SUM(N253:N253)</f>
        <v>0</v>
      </c>
      <c r="O254" s="138"/>
      <c r="P254" s="138"/>
    </row>
    <row r="255" spans="1:16" s="25" customFormat="1" ht="12.95" customHeight="1" x14ac:dyDescent="0.3">
      <c r="A255" s="221" t="s">
        <v>36</v>
      </c>
      <c r="B255" s="218" t="s">
        <v>36</v>
      </c>
      <c r="C255" s="221" t="s">
        <v>36</v>
      </c>
      <c r="D255" s="218"/>
      <c r="E255" s="68">
        <f>N255</f>
        <v>10000000</v>
      </c>
      <c r="F255" s="69"/>
      <c r="G255" s="69"/>
      <c r="H255" s="40"/>
      <c r="I255" s="41"/>
      <c r="J255" s="45"/>
      <c r="K255" s="45"/>
      <c r="L255" s="44" t="s">
        <v>50</v>
      </c>
      <c r="M255" s="43"/>
      <c r="N255" s="169">
        <v>10000000</v>
      </c>
      <c r="O255" s="138"/>
      <c r="P255" s="138"/>
    </row>
    <row r="256" spans="1:16" s="25" customFormat="1" ht="12.95" customHeight="1" x14ac:dyDescent="0.3">
      <c r="A256" s="245" t="s">
        <v>147</v>
      </c>
      <c r="B256" s="31" t="s">
        <v>147</v>
      </c>
      <c r="C256" s="247" t="s">
        <v>147</v>
      </c>
      <c r="D256" s="247"/>
      <c r="E256" s="68">
        <f>N256</f>
        <v>20000000</v>
      </c>
      <c r="F256" s="69"/>
      <c r="G256" s="69"/>
      <c r="H256" s="40"/>
      <c r="I256" s="41"/>
      <c r="J256" s="45"/>
      <c r="K256" s="45"/>
      <c r="L256" s="44" t="s">
        <v>50</v>
      </c>
      <c r="M256" s="43"/>
      <c r="N256" s="169">
        <v>20000000</v>
      </c>
      <c r="O256" s="138"/>
      <c r="P256" s="138"/>
    </row>
    <row r="257" spans="1:16" s="26" customFormat="1" ht="12.95" customHeight="1" x14ac:dyDescent="0.3">
      <c r="A257" s="342" t="s">
        <v>148</v>
      </c>
      <c r="B257" s="342" t="s">
        <v>148</v>
      </c>
      <c r="C257" s="217"/>
      <c r="D257" s="221"/>
      <c r="E257" s="111">
        <f>E258+E259</f>
        <v>20000000</v>
      </c>
      <c r="F257" s="112"/>
      <c r="G257" s="112"/>
      <c r="H257" s="113"/>
      <c r="I257" s="114"/>
      <c r="J257" s="115"/>
      <c r="K257" s="115"/>
      <c r="L257" s="116"/>
      <c r="M257" s="117"/>
      <c r="N257" s="234">
        <f>SUM(N258:N259)</f>
        <v>20000000</v>
      </c>
      <c r="O257" s="235"/>
      <c r="P257" s="235"/>
    </row>
    <row r="258" spans="1:16" s="26" customFormat="1" ht="12.95" customHeight="1" x14ac:dyDescent="0.3">
      <c r="A258" s="343"/>
      <c r="B258" s="343"/>
      <c r="C258" s="217" t="s">
        <v>149</v>
      </c>
      <c r="D258" s="221"/>
      <c r="E258" s="111">
        <f>N258</f>
        <v>10000000</v>
      </c>
      <c r="F258" s="112"/>
      <c r="G258" s="112"/>
      <c r="H258" s="113"/>
      <c r="I258" s="114"/>
      <c r="J258" s="115"/>
      <c r="K258" s="115"/>
      <c r="L258" s="116" t="s">
        <v>50</v>
      </c>
      <c r="M258" s="117"/>
      <c r="N258" s="118">
        <v>10000000</v>
      </c>
      <c r="O258" s="235"/>
      <c r="P258" s="235"/>
    </row>
    <row r="259" spans="1:16" s="26" customFormat="1" ht="12.95" customHeight="1" x14ac:dyDescent="0.3">
      <c r="A259" s="344"/>
      <c r="B259" s="344"/>
      <c r="C259" s="217" t="s">
        <v>150</v>
      </c>
      <c r="D259" s="221"/>
      <c r="E259" s="111">
        <f>N259</f>
        <v>10000000</v>
      </c>
      <c r="F259" s="112"/>
      <c r="G259" s="112"/>
      <c r="H259" s="113"/>
      <c r="I259" s="114"/>
      <c r="J259" s="115"/>
      <c r="K259" s="115"/>
      <c r="L259" s="116" t="s">
        <v>50</v>
      </c>
      <c r="M259" s="117"/>
      <c r="N259" s="118">
        <v>10000000</v>
      </c>
      <c r="O259" s="235"/>
      <c r="P259" s="235"/>
    </row>
    <row r="260" spans="1:16" s="25" customFormat="1" x14ac:dyDescent="0.3">
      <c r="A260" s="65"/>
      <c r="C260" s="26"/>
      <c r="D260" s="26"/>
      <c r="E260" s="65"/>
      <c r="F260" s="65"/>
      <c r="G260" s="65"/>
      <c r="H260" s="27"/>
      <c r="I260" s="28"/>
      <c r="J260" s="29"/>
      <c r="K260" s="29"/>
      <c r="L260" s="29"/>
      <c r="M260" s="65"/>
      <c r="N260" s="109"/>
      <c r="O260" s="138"/>
      <c r="P260" s="138"/>
    </row>
    <row r="261" spans="1:16" s="25" customFormat="1" x14ac:dyDescent="0.3">
      <c r="A261" s="65"/>
      <c r="C261" s="26"/>
      <c r="D261" s="26"/>
      <c r="E261" s="65"/>
      <c r="F261" s="65"/>
      <c r="G261" s="65"/>
      <c r="H261" s="27"/>
      <c r="I261" s="28"/>
      <c r="J261" s="29"/>
      <c r="K261" s="29"/>
      <c r="L261" s="29"/>
      <c r="M261" s="65"/>
      <c r="N261" s="109"/>
      <c r="O261" s="138"/>
      <c r="P261" s="138"/>
    </row>
    <row r="262" spans="1:16" s="25" customFormat="1" x14ac:dyDescent="0.3">
      <c r="A262" s="65"/>
      <c r="C262" s="26"/>
      <c r="D262" s="26"/>
      <c r="E262" s="65"/>
      <c r="F262" s="65"/>
      <c r="G262" s="65"/>
      <c r="H262" s="27"/>
      <c r="I262" s="28"/>
      <c r="J262" s="29"/>
      <c r="K262" s="29"/>
      <c r="L262" s="29"/>
      <c r="M262" s="65"/>
      <c r="N262" s="109"/>
      <c r="O262" s="138"/>
      <c r="P262" s="138"/>
    </row>
    <row r="263" spans="1:16" s="25" customFormat="1" x14ac:dyDescent="0.3">
      <c r="A263" s="65"/>
      <c r="C263" s="26"/>
      <c r="D263" s="26"/>
      <c r="E263" s="65"/>
      <c r="F263" s="65"/>
      <c r="G263" s="65"/>
      <c r="H263" s="27"/>
      <c r="I263" s="28"/>
      <c r="J263" s="29"/>
      <c r="K263" s="29"/>
      <c r="L263" s="29"/>
      <c r="M263" s="65"/>
      <c r="N263" s="109"/>
      <c r="O263" s="138"/>
      <c r="P263" s="138"/>
    </row>
    <row r="264" spans="1:16" x14ac:dyDescent="0.3">
      <c r="F264" s="72"/>
      <c r="G264" s="59"/>
      <c r="H264" s="72"/>
      <c r="I264" s="72"/>
      <c r="J264" s="65"/>
      <c r="K264" s="72"/>
      <c r="L264" s="72"/>
      <c r="M264" s="72"/>
      <c r="N264" s="108"/>
    </row>
    <row r="265" spans="1:16" x14ac:dyDescent="0.3">
      <c r="F265" s="72"/>
      <c r="G265" s="59"/>
      <c r="H265" s="72"/>
      <c r="I265" s="72"/>
      <c r="J265" s="65"/>
      <c r="K265" s="72"/>
      <c r="L265" s="72"/>
      <c r="M265" s="72"/>
      <c r="N265" s="108"/>
    </row>
    <row r="266" spans="1:16" x14ac:dyDescent="0.3">
      <c r="F266" s="72"/>
      <c r="G266" s="59"/>
      <c r="H266" s="72"/>
      <c r="I266" s="72"/>
      <c r="J266" s="65"/>
      <c r="K266" s="72"/>
      <c r="L266" s="72"/>
      <c r="M266" s="72"/>
      <c r="N266" s="108"/>
    </row>
    <row r="267" spans="1:16" x14ac:dyDescent="0.3">
      <c r="F267" s="72"/>
      <c r="G267" s="59"/>
      <c r="H267" s="72"/>
      <c r="I267" s="72"/>
      <c r="J267" s="65"/>
      <c r="K267" s="72"/>
      <c r="L267" s="72"/>
      <c r="M267" s="72"/>
      <c r="N267" s="108"/>
    </row>
  </sheetData>
  <mergeCells count="113">
    <mergeCell ref="A257:A259"/>
    <mergeCell ref="B257:B259"/>
    <mergeCell ref="A253:A254"/>
    <mergeCell ref="B253:B254"/>
    <mergeCell ref="C253:C254"/>
    <mergeCell ref="D253:D254"/>
    <mergeCell ref="E253:E254"/>
    <mergeCell ref="E224:E226"/>
    <mergeCell ref="A240:A246"/>
    <mergeCell ref="B240:B246"/>
    <mergeCell ref="C240:C246"/>
    <mergeCell ref="D240:D246"/>
    <mergeCell ref="E240:E246"/>
    <mergeCell ref="A247:A252"/>
    <mergeCell ref="B247:B252"/>
    <mergeCell ref="C247:C252"/>
    <mergeCell ref="D247:D252"/>
    <mergeCell ref="E247:E252"/>
    <mergeCell ref="A124:A239"/>
    <mergeCell ref="B125:B239"/>
    <mergeCell ref="C126:C155"/>
    <mergeCell ref="E126:E127"/>
    <mergeCell ref="C188:C191"/>
    <mergeCell ref="E188:E191"/>
    <mergeCell ref="C198:C203"/>
    <mergeCell ref="E198:E203"/>
    <mergeCell ref="C204:C218"/>
    <mergeCell ref="E204:E218"/>
    <mergeCell ref="C162:C169"/>
    <mergeCell ref="E162:E169"/>
    <mergeCell ref="C170:C174"/>
    <mergeCell ref="E171:E172"/>
    <mergeCell ref="E173:E174"/>
    <mergeCell ref="C175:C187"/>
    <mergeCell ref="E102:E104"/>
    <mergeCell ref="E142:E148"/>
    <mergeCell ref="E149:E155"/>
    <mergeCell ref="C156:C161"/>
    <mergeCell ref="E156:E161"/>
    <mergeCell ref="E128:E134"/>
    <mergeCell ref="E135:E141"/>
    <mergeCell ref="C192:C197"/>
    <mergeCell ref="E192:E197"/>
    <mergeCell ref="C102:C104"/>
    <mergeCell ref="A106:A123"/>
    <mergeCell ref="B107:B123"/>
    <mergeCell ref="C107:C108"/>
    <mergeCell ref="D107:D108"/>
    <mergeCell ref="E107:E108"/>
    <mergeCell ref="C109:C113"/>
    <mergeCell ref="D109:D113"/>
    <mergeCell ref="E109:E113"/>
    <mergeCell ref="C114:C123"/>
    <mergeCell ref="D114:D123"/>
    <mergeCell ref="E114:E123"/>
    <mergeCell ref="B32:B58"/>
    <mergeCell ref="C32:C36"/>
    <mergeCell ref="D32:D36"/>
    <mergeCell ref="E32:E36"/>
    <mergeCell ref="C37:C38"/>
    <mergeCell ref="D37:D38"/>
    <mergeCell ref="E37:E38"/>
    <mergeCell ref="C39:C58"/>
    <mergeCell ref="D39:D58"/>
    <mergeCell ref="E39:E58"/>
    <mergeCell ref="E231:E233"/>
    <mergeCell ref="J15:L15"/>
    <mergeCell ref="J16:L16"/>
    <mergeCell ref="J17:L17"/>
    <mergeCell ref="J18:L18"/>
    <mergeCell ref="A3:D3"/>
    <mergeCell ref="A5:A104"/>
    <mergeCell ref="B6:B30"/>
    <mergeCell ref="C6:C10"/>
    <mergeCell ref="D6:D10"/>
    <mergeCell ref="E6:E10"/>
    <mergeCell ref="C13:C14"/>
    <mergeCell ref="D13:D14"/>
    <mergeCell ref="E13:E14"/>
    <mergeCell ref="C15:C19"/>
    <mergeCell ref="D15:D19"/>
    <mergeCell ref="E15:E19"/>
    <mergeCell ref="B60:B104"/>
    <mergeCell ref="C60:C62"/>
    <mergeCell ref="D60:D62"/>
    <mergeCell ref="E60:E62"/>
    <mergeCell ref="C63:C78"/>
    <mergeCell ref="D63:D78"/>
    <mergeCell ref="E63:E78"/>
    <mergeCell ref="C11:C12"/>
    <mergeCell ref="D11:D12"/>
    <mergeCell ref="E11:E12"/>
    <mergeCell ref="H181:L181"/>
    <mergeCell ref="H180:L180"/>
    <mergeCell ref="H182:L182"/>
    <mergeCell ref="H183:L183"/>
    <mergeCell ref="H184:L184"/>
    <mergeCell ref="H185:L185"/>
    <mergeCell ref="C79:C82"/>
    <mergeCell ref="D79:D82"/>
    <mergeCell ref="E79:E82"/>
    <mergeCell ref="C83:C98"/>
    <mergeCell ref="D83:D98"/>
    <mergeCell ref="C20:C30"/>
    <mergeCell ref="D20:D30"/>
    <mergeCell ref="E20:E30"/>
    <mergeCell ref="F175:J175"/>
    <mergeCell ref="E176:E186"/>
    <mergeCell ref="E83:E98"/>
    <mergeCell ref="C99:C101"/>
    <mergeCell ref="D99:D101"/>
    <mergeCell ref="E99:E101"/>
    <mergeCell ref="D102:D104"/>
  </mergeCells>
  <phoneticPr fontId="2" type="noConversion"/>
  <printOptions horizontalCentered="1"/>
  <pageMargins left="0.39370078740157483" right="0" top="0.39370078740157483" bottom="0.39370078740157483" header="0" footer="0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2022예산서</vt:lpstr>
      <vt:lpstr>세입</vt:lpstr>
      <vt:lpstr>세출</vt:lpstr>
      <vt:lpstr>'2022예산서'!Print_Area</vt:lpstr>
      <vt:lpstr>세입!Print_Area</vt:lpstr>
      <vt:lpstr>세출!Print_Titles</vt:lpstr>
    </vt:vector>
  </TitlesOfParts>
  <Company>사무국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USER</cp:lastModifiedBy>
  <cp:lastPrinted>2022-02-16T00:50:57Z</cp:lastPrinted>
  <dcterms:created xsi:type="dcterms:W3CDTF">2011-01-18T06:46:21Z</dcterms:created>
  <dcterms:modified xsi:type="dcterms:W3CDTF">2026-03-04T04:56:10Z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D:\법인\법인\2018년도\2018 예산\2018 예산\2018 예산가안_양은영_180201.xlsx</vt:lpwstr>
  </property>
</Properties>
</file>